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0" yWindow="420" windowWidth="12045" windowHeight="7710" activeTab="0"/>
  </bookViews>
  <sheets>
    <sheet name="StartSheet" sheetId="1" r:id="rId1"/>
    <sheet name="Discret" sheetId="2" r:id="rId2"/>
    <sheet name="NormAppMed" sheetId="3" r:id="rId3"/>
    <sheet name="NormApps" sheetId="4" r:id="rId4"/>
    <sheet name="NormAppS_R" sheetId="5" r:id="rId5"/>
    <sheet name="Base_Discret" sheetId="6" r:id="rId6"/>
    <sheet name="Base_NormAppMed" sheetId="7" r:id="rId7"/>
    <sheet name="Base_NormApps" sheetId="8" r:id="rId8"/>
  </sheets>
  <definedNames>
    <definedName name="solver_adj" localSheetId="4" hidden="1">'NormAppS_R'!$N$3:$N$4</definedName>
    <definedName name="solver_cvg" localSheetId="4" hidden="1">0.0001</definedName>
    <definedName name="solver_drv" localSheetId="4" hidden="1">1</definedName>
    <definedName name="solver_est" localSheetId="4" hidden="1">1</definedName>
    <definedName name="solver_itr" localSheetId="4" hidden="1">100</definedName>
    <definedName name="solver_lin" localSheetId="4" hidden="1">2</definedName>
    <definedName name="solver_neg" localSheetId="4" hidden="1">2</definedName>
    <definedName name="solver_num" localSheetId="4" hidden="1">0</definedName>
    <definedName name="solver_nwt" localSheetId="4" hidden="1">1</definedName>
    <definedName name="solver_opt" localSheetId="4" hidden="1">'NormAppS_R'!$H$15</definedName>
    <definedName name="solver_pre" localSheetId="4" hidden="1">0.000001</definedName>
    <definedName name="solver_scl" localSheetId="4" hidden="1">2</definedName>
    <definedName name="solver_sho" localSheetId="4" hidden="1">2</definedName>
    <definedName name="solver_tim" localSheetId="4" hidden="1">100</definedName>
    <definedName name="solver_tol" localSheetId="4" hidden="1">0.05</definedName>
    <definedName name="solver_typ" localSheetId="4" hidden="1">2</definedName>
    <definedName name="solver_val" localSheetId="4" hidden="1">0</definedName>
  </definedNames>
  <calcPr fullCalcOnLoad="1"/>
</workbook>
</file>

<file path=xl/sharedStrings.xml><?xml version="1.0" encoding="utf-8"?>
<sst xmlns="http://schemas.openxmlformats.org/spreadsheetml/2006/main" count="475" uniqueCount="102">
  <si>
    <t>1.</t>
  </si>
  <si>
    <t>2.</t>
  </si>
  <si>
    <t>a.)</t>
  </si>
  <si>
    <t>b.)</t>
  </si>
  <si>
    <t>Preparing input file, how to run the program, and what the results are like</t>
  </si>
  <si>
    <t>The input file should contain as many Sheets as the number of data tables is. If you want to process the same data by different ranking conditions (Max, Min, Average or Read values),</t>
  </si>
  <si>
    <t>then copy the same data table on more Sheets, and change the last columnhead for Max, Min, Average or Read. Chosen Read you have to fill in the last column.</t>
  </si>
  <si>
    <t>Save and close the prepared input file.</t>
  </si>
  <si>
    <t>Click on the START button below, then:</t>
  </si>
  <si>
    <t>The program shows the usual GetOpenFile window, and you have to choose your input file.</t>
  </si>
  <si>
    <t>Remarks:</t>
  </si>
  <si>
    <t xml:space="preserve">1. </t>
  </si>
  <si>
    <t>CRRN is the abbreviation of "Compare Ranks with Random Numbers"</t>
  </si>
  <si>
    <t>XX1</t>
  </si>
  <si>
    <t>Q1</t>
  </si>
  <si>
    <t>Med</t>
  </si>
  <si>
    <t>Q3</t>
  </si>
  <si>
    <t>XX19</t>
  </si>
  <si>
    <t>freq</t>
  </si>
  <si>
    <t>SRDnor</t>
  </si>
  <si>
    <t>SRD</t>
  </si>
  <si>
    <t>n=2k</t>
  </si>
  <si>
    <t>k</t>
  </si>
  <si>
    <t>2k^2</t>
  </si>
  <si>
    <t>2k(k+1)</t>
  </si>
  <si>
    <t>n=2k+1</t>
  </si>
  <si>
    <t>=1/2</t>
  </si>
  <si>
    <t xml:space="preserve">  MaxSRD=</t>
  </si>
  <si>
    <t xml:space="preserve">n=7 </t>
  </si>
  <si>
    <t>n=6</t>
  </si>
  <si>
    <t>MaxSRD=</t>
  </si>
  <si>
    <t xml:space="preserve">n=8 </t>
  </si>
  <si>
    <t>n=9</t>
  </si>
  <si>
    <t>n=10</t>
  </si>
  <si>
    <t>n=3</t>
  </si>
  <si>
    <t>n=4</t>
  </si>
  <si>
    <t>n=5</t>
  </si>
  <si>
    <t>M</t>
  </si>
  <si>
    <t>1/sqr(2pi)=</t>
  </si>
  <si>
    <t>The results belonging to an input-sheet you find on a result-sheet whose name starts with "Results", ends with the input-sheet's name</t>
  </si>
  <si>
    <t>(If the input file contains n sheets, the output file contains 2n sheets)</t>
  </si>
  <si>
    <t>n=11   MaxSRD=</t>
  </si>
  <si>
    <t>Discret:   n=12   MaxSRD=</t>
  </si>
  <si>
    <t>n=13   MaxSRD=</t>
  </si>
  <si>
    <t>n</t>
  </si>
  <si>
    <t>MaxSRD</t>
  </si>
  <si>
    <t>SampleSize</t>
  </si>
  <si>
    <t>If n=2*k then MaxSRD=2*k^2 else maxSRD=2*k*(k+1)</t>
  </si>
  <si>
    <t>m</t>
  </si>
  <si>
    <t>s</t>
  </si>
  <si>
    <t>SolvErr^2</t>
  </si>
  <si>
    <t>solverr/(MaxSRD/2+1)</t>
  </si>
  <si>
    <t>Values in % of MaxSRD</t>
  </si>
  <si>
    <r>
      <t>s</t>
    </r>
    <r>
      <rPr>
        <sz val="8"/>
        <rFont val="Arial"/>
        <family val="2"/>
      </rPr>
      <t>(m=66,667)</t>
    </r>
  </si>
  <si>
    <t>m(var)</t>
  </si>
  <si>
    <t>m(const)</t>
  </si>
  <si>
    <t>MaxSRD/100</t>
  </si>
  <si>
    <t>s0=</t>
  </si>
  <si>
    <t>s(var)</t>
  </si>
  <si>
    <t>a=</t>
  </si>
  <si>
    <t>b=</t>
  </si>
  <si>
    <t>s(appC)</t>
  </si>
  <si>
    <t>s(appV)</t>
  </si>
  <si>
    <t>errC^2</t>
  </si>
  <si>
    <t>errV^2</t>
  </si>
  <si>
    <t>appC</t>
  </si>
  <si>
    <t>appV</t>
  </si>
  <si>
    <t>relfr%</t>
  </si>
  <si>
    <t>The file containing the results is saved in a new file under the name &lt;original filename&gt;_DNA_V&lt;ProgVersionNumber&gt;_CRRN</t>
  </si>
  <si>
    <t>About n, the  number of rows of the data matrix:</t>
  </si>
  <si>
    <t>err^2=</t>
  </si>
  <si>
    <t>No of Data</t>
  </si>
  <si>
    <t>err^2/n=</t>
  </si>
  <si>
    <t>Intervals for XX, Q, Med</t>
  </si>
  <si>
    <t xml:space="preserve">if 2 &lt; n &lt; 14, then the program uses the exact (discret) distribution of the SRD-sums, given on the Sheet "Discret", </t>
  </si>
  <si>
    <t xml:space="preserve">Make an input file as an Excel WorkBook, containing WorkSheets by the structure given in the file Basic_DataSample.xls. </t>
  </si>
  <si>
    <t>Then the Worksheets of the input file will be processed, and the result will be saved (including the copies of input sheets) in a new file. (see: Basic_DataSample_DNA_V4_CRRN.xls)</t>
  </si>
  <si>
    <t xml:space="preserve">3. </t>
  </si>
  <si>
    <t xml:space="preserve">If DataSample_Freq2.xls is used as input file, you see an additional figure on each result-sheet: </t>
  </si>
  <si>
    <t>Corresponding to the two types of column heads, which is denoted by the first letter of the names, the frequency of the types is shown, as well.</t>
  </si>
  <si>
    <t xml:space="preserve">If you want to have this additional figure, choose two letters for the two types of the column heads, </t>
  </si>
  <si>
    <t>and use the corresponding one of them as first character in the corresponding column head.</t>
  </si>
  <si>
    <t>abs(relErr)%</t>
  </si>
  <si>
    <t>átlag</t>
  </si>
  <si>
    <t>max</t>
  </si>
  <si>
    <t>relErr%</t>
  </si>
  <si>
    <t>ln(s-s0)</t>
  </si>
  <si>
    <t>lns</t>
  </si>
  <si>
    <t>n=45-75</t>
  </si>
  <si>
    <r>
      <t>Δ</t>
    </r>
    <r>
      <rPr>
        <sz val="10"/>
        <rFont val="Arial"/>
        <family val="0"/>
      </rPr>
      <t>relErr%</t>
    </r>
  </si>
  <si>
    <t>if 13 &lt; n &lt; 51 , then the program uses (continuous) normal approximation of the exact distribution, generated by a big-size sample, given on the Sheet "NormAppMed"</t>
  </si>
  <si>
    <t xml:space="preserve">Similarly use these two letters writing a real title into the A2 cell of the input sheet </t>
  </si>
  <si>
    <t>abs(relErr)</t>
  </si>
  <si>
    <t>Sum</t>
  </si>
  <si>
    <t>Sum/Num</t>
  </si>
  <si>
    <t>100/(b+a*sqr(n))</t>
  </si>
  <si>
    <t>Max=</t>
  </si>
  <si>
    <t>=Ave</t>
  </si>
  <si>
    <t>if n &gt; 50, then the program uses (continuous) normal approximation of the exact distribution, whose mean=66.67 and variance is given by the Sheet "NormApps"</t>
  </si>
  <si>
    <t>n_row=</t>
  </si>
  <si>
    <t>n_col=</t>
  </si>
  <si>
    <t>Title (optional)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</si>
</sst>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0000"/>
    <numFmt numFmtId="173" formatCode="0.000"/>
    <numFmt numFmtId="174" formatCode="0.0"/>
    <numFmt numFmtId="175" formatCode="0.00000"/>
    <numFmt numFmtId="176" formatCode="0.000000"/>
    <numFmt numFmtId="177" formatCode="&quot;Igen&quot;;&quot;Igen&quot;;&quot;Nem&quot;"/>
    <numFmt numFmtId="178" formatCode="&quot;Igaz&quot;;&quot;Igaz&quot;;&quot;Hamis&quot;"/>
    <numFmt numFmtId="179" formatCode="&quot;Be&quot;;&quot;Be&quot;;&quot;Ki&quot;"/>
    <numFmt numFmtId="180" formatCode="0.00000000"/>
    <numFmt numFmtId="181" formatCode="0.0000000"/>
  </numFmts>
  <fonts count="64">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6"/>
      <name val="Arial"/>
      <family val="2"/>
    </font>
    <font>
      <sz val="16"/>
      <name val="Symbo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10"/>
      <color indexed="8"/>
      <name val="Arial"/>
      <family val="0"/>
    </font>
    <font>
      <vertAlign val="superscript"/>
      <sz val="10"/>
      <color indexed="8"/>
      <name val="Arial"/>
      <family val="0"/>
    </font>
    <font>
      <sz val="11"/>
      <name val="Calibri"/>
      <family val="0"/>
    </font>
    <font>
      <b/>
      <i/>
      <sz val="10"/>
      <color indexed="8"/>
      <name val="Arial"/>
      <family val="0"/>
    </font>
    <font>
      <b/>
      <i/>
      <vertAlign val="subscript"/>
      <sz val="10"/>
      <color indexed="8"/>
      <name val="Arial"/>
      <family val="0"/>
    </font>
    <font>
      <vertAlign val="subscript"/>
      <sz val="10"/>
      <color indexed="8"/>
      <name val="Arial"/>
      <family val="0"/>
    </font>
    <font>
      <sz val="9.5"/>
      <color indexed="8"/>
      <name val="Arial"/>
      <family val="0"/>
    </font>
    <font>
      <sz val="8.25"/>
      <color indexed="8"/>
      <name val="Arial"/>
      <family val="0"/>
    </font>
    <font>
      <sz val="10.5"/>
      <color indexed="8"/>
      <name val="Arial"/>
      <family val="0"/>
    </font>
    <font>
      <b/>
      <sz val="12"/>
      <color indexed="8"/>
      <name val="Arial"/>
      <family val="0"/>
    </font>
    <font>
      <b/>
      <vertAlign val="subscript"/>
      <sz val="12"/>
      <color indexed="8"/>
      <name val="Arial"/>
      <family val="0"/>
    </font>
    <font>
      <sz val="8.7"/>
      <color indexed="8"/>
      <name val="Arial"/>
      <family val="0"/>
    </font>
    <font>
      <sz val="9.25"/>
      <color indexed="8"/>
      <name val="Arial"/>
      <family val="0"/>
    </font>
    <font>
      <b/>
      <sz val="10"/>
      <color indexed="8"/>
      <name val="Arial"/>
      <family val="0"/>
    </font>
    <font>
      <b/>
      <vertAlign val="subscript"/>
      <sz val="10"/>
      <color indexed="8"/>
      <name val="Arial"/>
      <family val="0"/>
    </font>
    <font>
      <sz val="9.2"/>
      <color indexed="8"/>
      <name val="Arial"/>
      <family val="0"/>
    </font>
    <font>
      <sz val="8.75"/>
      <color indexed="8"/>
      <name val="Arial"/>
      <family val="0"/>
    </font>
    <font>
      <b/>
      <sz val="8.75"/>
      <color indexed="8"/>
      <name val="Arial"/>
      <family val="0"/>
    </font>
    <font>
      <b/>
      <vertAlign val="subscript"/>
      <sz val="8.75"/>
      <color indexed="8"/>
      <name val="Arial"/>
      <family val="0"/>
    </font>
    <font>
      <sz val="8.05"/>
      <color indexed="8"/>
      <name val="Arial"/>
      <family val="0"/>
    </font>
    <font>
      <sz val="7.35"/>
      <color indexed="8"/>
      <name val="Arial"/>
      <family val="0"/>
    </font>
    <font>
      <b/>
      <i/>
      <sz val="10"/>
      <color indexed="8"/>
      <name val="Symbo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3"/>
      </left>
      <right style="thin">
        <color indexed="23"/>
      </right>
      <top style="thin">
        <color indexed="23"/>
      </top>
      <bottom style="thin">
        <color indexed="2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color indexed="23"/>
      </left>
      <right>
        <color indexed="63"/>
      </right>
      <top style="thin">
        <color indexed="23"/>
      </top>
      <bottom style="thin">
        <color indexed="23"/>
      </bottom>
    </border>
    <border>
      <left style="thick">
        <color indexed="10"/>
      </left>
      <right>
        <color indexed="63"/>
      </right>
      <top>
        <color indexed="63"/>
      </top>
      <bottom>
        <color indexed="63"/>
      </bottom>
    </border>
    <border>
      <left style="thick">
        <color indexed="10"/>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2">
    <xf numFmtId="0" fontId="0" fillId="0" borderId="0" xfId="0" applyAlignment="1">
      <alignment/>
    </xf>
    <xf numFmtId="0" fontId="0" fillId="0" borderId="10" xfId="0" applyBorder="1" applyAlignment="1">
      <alignment horizontal="center"/>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2" fillId="0" borderId="0" xfId="0" applyFont="1" applyAlignment="1">
      <alignment horizontal="left"/>
    </xf>
    <xf numFmtId="0" fontId="0" fillId="0" borderId="0" xfId="0" applyAlignment="1" quotePrefix="1">
      <alignment horizontal="center"/>
    </xf>
    <xf numFmtId="0" fontId="0" fillId="0" borderId="0" xfId="0" applyAlignment="1" quotePrefix="1">
      <alignment horizontal="right"/>
    </xf>
    <xf numFmtId="0" fontId="1" fillId="0" borderId="10" xfId="0" applyFont="1" applyBorder="1" applyAlignment="1">
      <alignment horizontal="center"/>
    </xf>
    <xf numFmtId="0" fontId="0" fillId="0" borderId="11" xfId="0" applyBorder="1" applyAlignment="1">
      <alignment horizontal="center"/>
    </xf>
    <xf numFmtId="175" fontId="0" fillId="0" borderId="0" xfId="0" applyNumberFormat="1" applyAlignment="1">
      <alignment horizontal="left"/>
    </xf>
    <xf numFmtId="0" fontId="0" fillId="33" borderId="10" xfId="0" applyFill="1" applyBorder="1" applyAlignment="1">
      <alignment horizontal="center"/>
    </xf>
    <xf numFmtId="0" fontId="0" fillId="0" borderId="12" xfId="0" applyBorder="1" applyAlignment="1">
      <alignment horizontal="center"/>
    </xf>
    <xf numFmtId="0" fontId="0" fillId="34" borderId="0" xfId="0" applyFill="1" applyAlignment="1">
      <alignment horizontal="center"/>
    </xf>
    <xf numFmtId="0" fontId="0" fillId="35" borderId="0" xfId="0" applyFill="1" applyAlignment="1">
      <alignment horizontal="center"/>
    </xf>
    <xf numFmtId="0" fontId="0" fillId="36" borderId="0" xfId="0" applyFill="1" applyAlignment="1">
      <alignment horizontal="center"/>
    </xf>
    <xf numFmtId="0" fontId="0" fillId="36" borderId="10" xfId="0" applyFill="1" applyBorder="1" applyAlignment="1">
      <alignment horizontal="center"/>
    </xf>
    <xf numFmtId="0" fontId="0" fillId="34" borderId="10" xfId="0" applyFill="1" applyBorder="1" applyAlignment="1">
      <alignment horizontal="center"/>
    </xf>
    <xf numFmtId="0" fontId="0" fillId="35" borderId="10" xfId="0" applyFill="1" applyBorder="1" applyAlignment="1">
      <alignment horizontal="center"/>
    </xf>
    <xf numFmtId="174" fontId="0" fillId="0" borderId="10" xfId="0" applyNumberFormat="1" applyBorder="1" applyAlignment="1">
      <alignment horizontal="center"/>
    </xf>
    <xf numFmtId="173" fontId="0" fillId="0" borderId="0" xfId="0" applyNumberFormat="1" applyAlignment="1">
      <alignment horizontal="center"/>
    </xf>
    <xf numFmtId="1" fontId="0" fillId="34" borderId="10" xfId="0" applyNumberFormat="1" applyFill="1" applyBorder="1" applyAlignment="1">
      <alignment horizontal="center"/>
    </xf>
    <xf numFmtId="1" fontId="0" fillId="35" borderId="10" xfId="0" applyNumberFormat="1" applyFill="1" applyBorder="1" applyAlignment="1">
      <alignment horizontal="center"/>
    </xf>
    <xf numFmtId="1" fontId="0" fillId="36" borderId="10" xfId="0" applyNumberFormat="1" applyFill="1" applyBorder="1" applyAlignment="1">
      <alignment horizontal="center"/>
    </xf>
    <xf numFmtId="173" fontId="0" fillId="0" borderId="10" xfId="0" applyNumberFormat="1" applyBorder="1" applyAlignment="1">
      <alignment horizontal="center"/>
    </xf>
    <xf numFmtId="1" fontId="0" fillId="34" borderId="13" xfId="0" applyNumberFormat="1" applyFill="1" applyBorder="1" applyAlignment="1">
      <alignment horizontal="center"/>
    </xf>
    <xf numFmtId="1" fontId="0" fillId="35" borderId="13" xfId="0" applyNumberFormat="1" applyFill="1" applyBorder="1" applyAlignment="1">
      <alignment horizontal="center"/>
    </xf>
    <xf numFmtId="1" fontId="0" fillId="36" borderId="13" xfId="0" applyNumberFormat="1" applyFill="1" applyBorder="1" applyAlignment="1">
      <alignment horizontal="center"/>
    </xf>
    <xf numFmtId="173" fontId="0" fillId="0" borderId="14" xfId="0" applyNumberFormat="1" applyBorder="1" applyAlignment="1">
      <alignment horizontal="center"/>
    </xf>
    <xf numFmtId="173" fontId="0" fillId="0" borderId="13" xfId="0" applyNumberFormat="1" applyBorder="1" applyAlignment="1">
      <alignment horizontal="center"/>
    </xf>
    <xf numFmtId="0" fontId="0" fillId="0" borderId="10" xfId="0" applyBorder="1" applyAlignment="1">
      <alignment/>
    </xf>
    <xf numFmtId="173" fontId="0" fillId="33" borderId="10" xfId="0" applyNumberFormat="1" applyFill="1" applyBorder="1" applyAlignment="1">
      <alignment horizontal="center"/>
    </xf>
    <xf numFmtId="11" fontId="0" fillId="0" borderId="10" xfId="0" applyNumberFormat="1" applyBorder="1" applyAlignment="1">
      <alignment horizontal="center"/>
    </xf>
    <xf numFmtId="11" fontId="0" fillId="33" borderId="10" xfId="0" applyNumberFormat="1" applyFill="1" applyBorder="1" applyAlignment="1">
      <alignment horizontal="center"/>
    </xf>
    <xf numFmtId="0" fontId="0" fillId="33" borderId="10" xfId="0" applyFill="1" applyBorder="1" applyAlignment="1">
      <alignment/>
    </xf>
    <xf numFmtId="0" fontId="2" fillId="0" borderId="0" xfId="0" applyFont="1" applyAlignment="1">
      <alignment/>
    </xf>
    <xf numFmtId="0" fontId="2" fillId="0" borderId="0" xfId="0" applyFont="1" applyFill="1" applyBorder="1" applyAlignment="1">
      <alignment horizontal="left"/>
    </xf>
    <xf numFmtId="11" fontId="0" fillId="33" borderId="10" xfId="0" applyNumberFormat="1" applyFont="1" applyFill="1" applyBorder="1" applyAlignment="1">
      <alignment horizontal="center"/>
    </xf>
    <xf numFmtId="173" fontId="0" fillId="33" borderId="0" xfId="0" applyNumberFormat="1" applyFill="1" applyAlignment="1">
      <alignment horizontal="center"/>
    </xf>
    <xf numFmtId="11" fontId="0" fillId="33" borderId="0" xfId="0" applyNumberFormat="1" applyFill="1" applyAlignment="1">
      <alignment horizontal="center"/>
    </xf>
    <xf numFmtId="0" fontId="0" fillId="33" borderId="0" xfId="0" applyFill="1" applyAlignment="1">
      <alignment horizontal="center"/>
    </xf>
    <xf numFmtId="11" fontId="0" fillId="0" borderId="13" xfId="0" applyNumberFormat="1" applyBorder="1" applyAlignment="1">
      <alignment horizontal="center"/>
    </xf>
    <xf numFmtId="11" fontId="0" fillId="33" borderId="13" xfId="0" applyNumberFormat="1" applyFill="1" applyBorder="1" applyAlignment="1">
      <alignment horizontal="center"/>
    </xf>
    <xf numFmtId="0" fontId="0" fillId="37" borderId="10" xfId="0" applyFill="1" applyBorder="1" applyAlignment="1">
      <alignment/>
    </xf>
    <xf numFmtId="0" fontId="0" fillId="37" borderId="10" xfId="0" applyFill="1" applyBorder="1" applyAlignment="1">
      <alignment horizontal="center"/>
    </xf>
    <xf numFmtId="176" fontId="0" fillId="33" borderId="10" xfId="0" applyNumberFormat="1" applyFont="1" applyFill="1" applyBorder="1" applyAlignment="1">
      <alignment horizontal="center"/>
    </xf>
    <xf numFmtId="173" fontId="0" fillId="0" borderId="12" xfId="0" applyNumberFormat="1" applyBorder="1" applyAlignment="1">
      <alignment horizontal="center"/>
    </xf>
    <xf numFmtId="173" fontId="0" fillId="33" borderId="12" xfId="0" applyNumberFormat="1" applyFill="1" applyBorder="1" applyAlignment="1">
      <alignment horizontal="center"/>
    </xf>
    <xf numFmtId="0" fontId="0" fillId="0" borderId="10" xfId="0" applyFill="1" applyBorder="1" applyAlignment="1">
      <alignment horizontal="center"/>
    </xf>
    <xf numFmtId="0" fontId="0" fillId="0" borderId="0" xfId="0" applyBorder="1" applyAlignment="1">
      <alignment horizontal="center"/>
    </xf>
    <xf numFmtId="173" fontId="0" fillId="0" borderId="0" xfId="0" applyNumberFormat="1" applyBorder="1" applyAlignment="1">
      <alignment horizontal="center"/>
    </xf>
    <xf numFmtId="175" fontId="0" fillId="0" borderId="0" xfId="0" applyNumberFormat="1" applyFill="1" applyAlignment="1">
      <alignment horizontal="left"/>
    </xf>
    <xf numFmtId="173" fontId="0" fillId="0" borderId="10" xfId="0" applyNumberFormat="1" applyFill="1" applyBorder="1" applyAlignment="1">
      <alignment horizontal="center"/>
    </xf>
    <xf numFmtId="0" fontId="0" fillId="0" borderId="0" xfId="0" applyFill="1" applyAlignment="1">
      <alignment horizontal="center"/>
    </xf>
    <xf numFmtId="0" fontId="0" fillId="33" borderId="10" xfId="0" applyFill="1" applyBorder="1" applyAlignment="1">
      <alignment horizontal="right"/>
    </xf>
    <xf numFmtId="0" fontId="0" fillId="33" borderId="10" xfId="0" applyFill="1" applyBorder="1" applyAlignment="1">
      <alignment horizontal="left"/>
    </xf>
    <xf numFmtId="0" fontId="0" fillId="33" borderId="0" xfId="0" applyFill="1" applyAlignment="1">
      <alignment/>
    </xf>
    <xf numFmtId="0" fontId="0" fillId="0" borderId="10" xfId="0" applyBorder="1" applyAlignment="1">
      <alignment horizontal="right"/>
    </xf>
    <xf numFmtId="0" fontId="0" fillId="0" borderId="10" xfId="0" applyBorder="1" applyAlignment="1">
      <alignment horizontal="left"/>
    </xf>
    <xf numFmtId="0" fontId="0" fillId="0" borderId="0" xfId="0" applyBorder="1" applyAlignment="1">
      <alignment/>
    </xf>
    <xf numFmtId="0" fontId="0" fillId="0" borderId="0" xfId="0" applyFill="1" applyBorder="1" applyAlignment="1">
      <alignment horizontal="center"/>
    </xf>
    <xf numFmtId="173" fontId="0" fillId="0" borderId="0" xfId="0" applyNumberFormat="1" applyFill="1" applyBorder="1" applyAlignment="1">
      <alignment horizontal="center"/>
    </xf>
    <xf numFmtId="175" fontId="0" fillId="33" borderId="10" xfId="0" applyNumberFormat="1" applyFill="1" applyBorder="1" applyAlignment="1">
      <alignment horizontal="center"/>
    </xf>
    <xf numFmtId="175" fontId="0" fillId="0" borderId="10" xfId="0" applyNumberFormat="1" applyFill="1" applyBorder="1" applyAlignment="1">
      <alignment horizontal="center"/>
    </xf>
    <xf numFmtId="175" fontId="0" fillId="38" borderId="0" xfId="0" applyNumberFormat="1" applyFill="1" applyBorder="1" applyAlignment="1">
      <alignment horizontal="center"/>
    </xf>
    <xf numFmtId="0" fontId="0" fillId="0" borderId="15" xfId="0" applyBorder="1" applyAlignment="1">
      <alignment horizontal="center"/>
    </xf>
    <xf numFmtId="0" fontId="0" fillId="37" borderId="13" xfId="0" applyFill="1" applyBorder="1" applyAlignment="1">
      <alignment horizontal="center"/>
    </xf>
    <xf numFmtId="0" fontId="0" fillId="0" borderId="13" xfId="0" applyBorder="1" applyAlignment="1">
      <alignment horizontal="center"/>
    </xf>
    <xf numFmtId="0" fontId="0" fillId="34" borderId="12" xfId="0" applyFill="1" applyBorder="1" applyAlignment="1">
      <alignment horizontal="center"/>
    </xf>
    <xf numFmtId="0" fontId="0" fillId="35" borderId="12" xfId="0" applyFill="1" applyBorder="1" applyAlignment="1">
      <alignment horizontal="center"/>
    </xf>
    <xf numFmtId="0" fontId="0" fillId="36" borderId="12" xfId="0" applyFill="1" applyBorder="1" applyAlignment="1">
      <alignment horizontal="center"/>
    </xf>
    <xf numFmtId="11" fontId="0" fillId="0" borderId="12" xfId="0" applyNumberFormat="1" applyBorder="1" applyAlignment="1">
      <alignment horizontal="center"/>
    </xf>
    <xf numFmtId="11" fontId="0" fillId="33" borderId="12" xfId="0" applyNumberFormat="1" applyFill="1" applyBorder="1" applyAlignment="1">
      <alignment horizontal="center"/>
    </xf>
    <xf numFmtId="0" fontId="0" fillId="0" borderId="14" xfId="0" applyBorder="1" applyAlignment="1">
      <alignment/>
    </xf>
    <xf numFmtId="0" fontId="0" fillId="37" borderId="12"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right"/>
    </xf>
    <xf numFmtId="0" fontId="0" fillId="0" borderId="16" xfId="0"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0" xfId="0" applyFill="1" applyBorder="1" applyAlignment="1">
      <alignment/>
    </xf>
    <xf numFmtId="0" fontId="0" fillId="0" borderId="0" xfId="0" applyBorder="1" applyAlignment="1">
      <alignment horizontal="left"/>
    </xf>
    <xf numFmtId="2" fontId="0" fillId="0" borderId="0" xfId="0" applyNumberFormat="1" applyAlignment="1">
      <alignment horizontal="center"/>
    </xf>
    <xf numFmtId="2" fontId="0" fillId="39" borderId="0" xfId="0" applyNumberFormat="1" applyFill="1" applyAlignment="1">
      <alignment horizontal="center"/>
    </xf>
    <xf numFmtId="2" fontId="0" fillId="0" borderId="0" xfId="0" applyNumberFormat="1" applyFill="1" applyAlignment="1">
      <alignment horizontal="center"/>
    </xf>
    <xf numFmtId="172" fontId="0" fillId="0" borderId="10" xfId="0" applyNumberFormat="1" applyBorder="1" applyAlignment="1">
      <alignment horizontal="center"/>
    </xf>
    <xf numFmtId="176" fontId="0" fillId="33" borderId="10" xfId="0" applyNumberFormat="1" applyFill="1" applyBorder="1" applyAlignment="1">
      <alignment horizontal="left"/>
    </xf>
    <xf numFmtId="0" fontId="0" fillId="0" borderId="0" xfId="0" applyFont="1" applyFill="1" applyBorder="1" applyAlignment="1">
      <alignment horizontal="center"/>
    </xf>
    <xf numFmtId="172" fontId="0" fillId="0" borderId="0" xfId="0" applyNumberFormat="1" applyAlignment="1">
      <alignment horizontal="center"/>
    </xf>
    <xf numFmtId="0" fontId="0" fillId="39" borderId="0" xfId="0" applyFill="1" applyAlignment="1">
      <alignment/>
    </xf>
    <xf numFmtId="0" fontId="0" fillId="0" borderId="20" xfId="0" applyBorder="1" applyAlignment="1">
      <alignment/>
    </xf>
    <xf numFmtId="172" fontId="0" fillId="0" borderId="0" xfId="0" applyNumberFormat="1" applyBorder="1" applyAlignment="1">
      <alignment horizontal="center"/>
    </xf>
    <xf numFmtId="172" fontId="0" fillId="0" borderId="0" xfId="0" applyNumberFormat="1" applyFill="1" applyBorder="1" applyAlignment="1">
      <alignment horizontal="center"/>
    </xf>
    <xf numFmtId="172" fontId="0" fillId="37" borderId="10" xfId="0" applyNumberFormat="1" applyFill="1" applyBorder="1" applyAlignment="1">
      <alignment horizontal="center"/>
    </xf>
    <xf numFmtId="0" fontId="0" fillId="0" borderId="21" xfId="0" applyBorder="1" applyAlignment="1">
      <alignment/>
    </xf>
    <xf numFmtId="172" fontId="0" fillId="0" borderId="22" xfId="0" applyNumberFormat="1" applyFill="1" applyBorder="1" applyAlignment="1">
      <alignment horizontal="left"/>
    </xf>
    <xf numFmtId="172" fontId="0" fillId="0" borderId="13" xfId="0" applyNumberFormat="1" applyBorder="1" applyAlignment="1">
      <alignment horizontal="center"/>
    </xf>
    <xf numFmtId="172" fontId="0" fillId="0" borderId="21" xfId="0" applyNumberFormat="1" applyFill="1" applyBorder="1" applyAlignment="1">
      <alignment horizontal="center"/>
    </xf>
    <xf numFmtId="0" fontId="0" fillId="0" borderId="22" xfId="0" applyBorder="1" applyAlignment="1" quotePrefix="1">
      <alignment/>
    </xf>
    <xf numFmtId="0" fontId="2" fillId="0" borderId="0" xfId="0" applyFont="1" applyAlignment="1">
      <alignment horizontal="center"/>
    </xf>
    <xf numFmtId="0" fontId="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Mean (NormApp) depending on MaxSRD </a:t>
            </a:r>
          </a:p>
        </c:rich>
      </c:tx>
      <c:layout>
        <c:manualLayout>
          <c:xMode val="factor"/>
          <c:yMode val="factor"/>
          <c:x val="0.01425"/>
          <c:y val="0"/>
        </c:manualLayout>
      </c:layout>
      <c:spPr>
        <a:noFill/>
        <a:ln>
          <a:noFill/>
        </a:ln>
      </c:spPr>
    </c:title>
    <c:plotArea>
      <c:layout>
        <c:manualLayout>
          <c:xMode val="edge"/>
          <c:yMode val="edge"/>
          <c:x val="0.0235"/>
          <c:y val="0.16825"/>
          <c:w val="0.95525"/>
          <c:h val="0.7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NormAppMed!$B$34:$B$45</c:f>
              <c:numCache/>
            </c:numRef>
          </c:xVal>
          <c:yVal>
            <c:numRef>
              <c:f>NormAppMed!$I$34:$I$45</c:f>
              <c:numCache/>
            </c:numRef>
          </c:yVal>
          <c:smooth val="0"/>
        </c:ser>
        <c:axId val="22535874"/>
        <c:axId val="1496275"/>
      </c:scatterChart>
      <c:valAx>
        <c:axId val="22535874"/>
        <c:scaling>
          <c:orientation val="minMax"/>
          <c:max val="3000"/>
          <c:min val="1000"/>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96275"/>
        <c:crosses val="autoZero"/>
        <c:crossBetween val="midCat"/>
        <c:dispUnits/>
        <c:majorUnit val="200"/>
      </c:valAx>
      <c:valAx>
        <c:axId val="1496275"/>
        <c:scaling>
          <c:orientation val="minMax"/>
          <c:max val="67.5"/>
          <c:min val="66.5"/>
        </c:scaling>
        <c:axPos val="l"/>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535874"/>
        <c:crosses val="autoZero"/>
        <c:crossBetween val="midCat"/>
        <c:dispUnits/>
      </c:valAx>
      <c:spPr>
        <a:solidFill>
          <a:srgbClr val="FFFFFF"/>
        </a:solidFill>
        <a:ln w="3175">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relErr% [s(m=var) - s(m=66,67)]</a:t>
            </a:r>
          </a:p>
        </c:rich>
      </c:tx>
      <c:layout>
        <c:manualLayout>
          <c:xMode val="factor"/>
          <c:yMode val="factor"/>
          <c:x val="0.039"/>
          <c:y val="0.0605"/>
        </c:manualLayout>
      </c:layout>
      <c:spPr>
        <a:noFill/>
        <a:ln>
          <a:noFill/>
        </a:ln>
      </c:spPr>
    </c:title>
    <c:plotArea>
      <c:layout>
        <c:manualLayout>
          <c:xMode val="edge"/>
          <c:yMode val="edge"/>
          <c:x val="0.01125"/>
          <c:y val="0.17325"/>
          <c:w val="0.892"/>
          <c:h val="0.79875"/>
        </c:manualLayout>
      </c:layout>
      <c:scatterChart>
        <c:scatterStyle val="lineMarker"/>
        <c:varyColors val="0"/>
        <c:ser>
          <c:idx val="0"/>
          <c:order val="0"/>
          <c:tx>
            <c:strRef>
              <c:f>NormAppS_R!$AB$2</c:f>
              <c:strCache>
                <c:ptCount val="1"/>
                <c:pt idx="0">
                  <c:v>ΔrelErr%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NormAppS_R!$Q$3:$Q$14</c:f>
              <c:numCache/>
            </c:numRef>
          </c:xVal>
          <c:yVal>
            <c:numRef>
              <c:f>NormAppS_R!$AB$3:$AB$14</c:f>
              <c:numCache/>
            </c:numRef>
          </c:yVal>
          <c:smooth val="0"/>
        </c:ser>
        <c:axId val="39526716"/>
        <c:axId val="20196125"/>
      </c:scatterChart>
      <c:valAx>
        <c:axId val="39526716"/>
        <c:scaling>
          <c:orientation val="minMax"/>
          <c:max val="80"/>
          <c:min val="40"/>
        </c:scaling>
        <c:axPos val="b"/>
        <c:title>
          <c:tx>
            <c:rich>
              <a:bodyPr vert="horz" rot="0" anchor="ctr"/>
              <a:lstStyle/>
              <a:p>
                <a:pPr algn="ctr">
                  <a:defRPr/>
                </a:pPr>
                <a:r>
                  <a:rPr lang="en-US" cap="none" sz="1000" b="1" i="1" u="none" baseline="0">
                    <a:solidFill>
                      <a:srgbClr val="000000"/>
                    </a:solidFill>
                    <a:latin typeface="Arial"/>
                    <a:ea typeface="Arial"/>
                    <a:cs typeface="Arial"/>
                  </a:rPr>
                  <a:t>n</a:t>
                </a:r>
                <a:r>
                  <a:rPr lang="en-US" cap="none" sz="1000" b="1" i="1" u="none" baseline="-25000">
                    <a:solidFill>
                      <a:srgbClr val="000000"/>
                    </a:solidFill>
                    <a:latin typeface="Arial"/>
                    <a:ea typeface="Arial"/>
                    <a:cs typeface="Arial"/>
                  </a:rPr>
                  <a:t>R</a:t>
                </a:r>
              </a:p>
            </c:rich>
          </c:tx>
          <c:layout>
            <c:manualLayout>
              <c:xMode val="factor"/>
              <c:yMode val="factor"/>
              <c:x val="0.04175"/>
              <c:y val="0.14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196125"/>
        <c:crosses val="autoZero"/>
        <c:crossBetween val="midCat"/>
        <c:dispUnits/>
        <c:majorUnit val="10"/>
      </c:valAx>
      <c:valAx>
        <c:axId val="20196125"/>
        <c:scaling>
          <c:orientation val="minMax"/>
          <c:max val="0.04"/>
          <c:min val="0"/>
        </c:scaling>
        <c:axPos val="l"/>
        <c:title>
          <c:tx>
            <c:rich>
              <a:bodyPr vert="horz" rot="0" anchor="ctr"/>
              <a:lstStyle/>
              <a:p>
                <a:pPr algn="ctr">
                  <a:defRPr/>
                </a:pPr>
                <a:r>
                  <a:rPr lang="en-US" cap="none" sz="1000" b="1" i="1" u="none" baseline="0">
                    <a:solidFill>
                      <a:srgbClr val="000000"/>
                    </a:solidFill>
                    <a:latin typeface="Arial"/>
                    <a:ea typeface="Arial"/>
                    <a:cs typeface="Arial"/>
                  </a:rPr>
                  <a:t>relErr% </a:t>
                </a:r>
                <a:r>
                  <a:rPr lang="en-US" cap="none" sz="1000" b="1" i="1" u="none" baseline="0">
                    <a:solidFill>
                      <a:srgbClr val="000000"/>
                    </a:solidFill>
                  </a:rPr>
                  <a:t>D</a:t>
                </a:r>
              </a:p>
            </c:rich>
          </c:tx>
          <c:layout>
            <c:manualLayout>
              <c:xMode val="factor"/>
              <c:yMode val="factor"/>
              <c:x val="0.1085"/>
              <c:y val="0.12825"/>
            </c:manualLayout>
          </c:layout>
          <c:overlay val="0"/>
          <c:spPr>
            <a:noFill/>
            <a:ln>
              <a:noFill/>
            </a:ln>
          </c:spPr>
        </c:title>
        <c:delete val="0"/>
        <c:numFmt formatCode="0.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526716"/>
        <c:crosses val="autoZero"/>
        <c:crossBetween val="midCat"/>
        <c:dispUnits/>
        <c:majorUnit val="0.01"/>
        <c:minorUnit val="0.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a:t>
            </a:r>
            <a:r>
              <a:rPr lang="en-US" cap="none" sz="1200" b="1" i="0" u="none" baseline="-25000">
                <a:solidFill>
                  <a:srgbClr val="000000"/>
                </a:solidFill>
                <a:latin typeface="Arial"/>
                <a:ea typeface="Arial"/>
                <a:cs typeface="Arial"/>
              </a:rPr>
              <a:t>0</a:t>
            </a:r>
            <a:r>
              <a:rPr lang="en-US" cap="none" sz="1200" b="1" i="0" u="none" baseline="0">
                <a:solidFill>
                  <a:srgbClr val="000000"/>
                </a:solidFill>
                <a:latin typeface="Arial"/>
                <a:ea typeface="Arial"/>
                <a:cs typeface="Arial"/>
              </a:rPr>
              <a:t>=30 ; n</a:t>
            </a:r>
            <a:r>
              <a:rPr lang="en-US" cap="none" sz="1200" b="1" i="0" u="none" baseline="-25000">
                <a:solidFill>
                  <a:srgbClr val="000000"/>
                </a:solidFill>
                <a:latin typeface="Arial"/>
                <a:ea typeface="Arial"/>
                <a:cs typeface="Arial"/>
              </a:rPr>
              <a:t>max</a:t>
            </a:r>
            <a:r>
              <a:rPr lang="en-US" cap="none" sz="1200" b="1" i="0" u="none" baseline="0">
                <a:solidFill>
                  <a:srgbClr val="000000"/>
                </a:solidFill>
                <a:latin typeface="Arial"/>
                <a:ea typeface="Arial"/>
                <a:cs typeface="Arial"/>
              </a:rPr>
              <a:t>=1400 ;  var(a,b) 
</a:t>
            </a:r>
            <a:r>
              <a:rPr lang="en-US" cap="none" sz="1200" b="1" i="0" u="none" baseline="0">
                <a:solidFill>
                  <a:srgbClr val="000000"/>
                </a:solidFill>
                <a:latin typeface="Arial"/>
                <a:ea typeface="Arial"/>
                <a:cs typeface="Arial"/>
              </a:rPr>
              <a:t>Ave(absRelErr)=0.0031 ; Max(absRelErr)=0.0106
</a:t>
            </a:r>
          </a:p>
        </c:rich>
      </c:tx>
      <c:layout>
        <c:manualLayout>
          <c:xMode val="factor"/>
          <c:yMode val="factor"/>
          <c:x val="0.0015"/>
          <c:y val="-0.00375"/>
        </c:manualLayout>
      </c:layout>
      <c:spPr>
        <a:noFill/>
        <a:ln>
          <a:noFill/>
        </a:ln>
      </c:spPr>
    </c:title>
    <c:plotArea>
      <c:layout>
        <c:manualLayout>
          <c:xMode val="edge"/>
          <c:yMode val="edge"/>
          <c:x val="0.01575"/>
          <c:y val="0.11275"/>
          <c:w val="0.97325"/>
          <c:h val="0.88725"/>
        </c:manualLayout>
      </c:layout>
      <c:scatterChart>
        <c:scatterStyle val="lineMarker"/>
        <c:varyColors val="0"/>
        <c:ser>
          <c:idx val="0"/>
          <c:order val="0"/>
          <c:tx>
            <c:strRef>
              <c:f>NormApps!$D$2</c:f>
              <c:strCache>
                <c:ptCount val="1"/>
                <c:pt idx="0">
                  <c:v>s(m=66,667)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80"/>
                </a:solidFill>
              </a:ln>
            </c:spPr>
          </c:marker>
          <c:xVal>
            <c:numRef>
              <c:f>NormApps!$A$3:$A$47</c:f>
              <c:numCache>
                <c:ptCount val="4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53</c:v>
                </c:pt>
                <c:pt idx="22">
                  <c:v>57</c:v>
                </c:pt>
                <c:pt idx="23">
                  <c:v>62</c:v>
                </c:pt>
                <c:pt idx="24">
                  <c:v>65</c:v>
                </c:pt>
                <c:pt idx="25">
                  <c:v>70</c:v>
                </c:pt>
                <c:pt idx="26">
                  <c:v>75</c:v>
                </c:pt>
                <c:pt idx="27">
                  <c:v>100</c:v>
                </c:pt>
                <c:pt idx="28">
                  <c:v>125</c:v>
                </c:pt>
                <c:pt idx="29">
                  <c:v>150</c:v>
                </c:pt>
                <c:pt idx="30">
                  <c:v>175</c:v>
                </c:pt>
                <c:pt idx="31">
                  <c:v>200</c:v>
                </c:pt>
                <c:pt idx="32">
                  <c:v>225</c:v>
                </c:pt>
                <c:pt idx="33">
                  <c:v>300</c:v>
                </c:pt>
                <c:pt idx="34">
                  <c:v>375</c:v>
                </c:pt>
                <c:pt idx="35">
                  <c:v>425</c:v>
                </c:pt>
                <c:pt idx="36">
                  <c:v>500</c:v>
                </c:pt>
                <c:pt idx="37">
                  <c:v>575</c:v>
                </c:pt>
                <c:pt idx="38">
                  <c:v>650</c:v>
                </c:pt>
                <c:pt idx="39">
                  <c:v>750</c:v>
                </c:pt>
                <c:pt idx="40">
                  <c:v>825</c:v>
                </c:pt>
                <c:pt idx="41">
                  <c:v>900</c:v>
                </c:pt>
                <c:pt idx="42">
                  <c:v>1000</c:v>
                </c:pt>
                <c:pt idx="43">
                  <c:v>1200</c:v>
                </c:pt>
                <c:pt idx="44">
                  <c:v>1400</c:v>
                </c:pt>
              </c:numCache>
            </c:numRef>
          </c:xVal>
          <c:yVal>
            <c:numRef>
              <c:f>NormApps!$D$3:$D$47</c:f>
              <c:numCache>
                <c:ptCount val="45"/>
                <c:pt idx="0">
                  <c:v>7.8831048303353795</c:v>
                </c:pt>
                <c:pt idx="1">
                  <c:v>7.76995403548655</c:v>
                </c:pt>
                <c:pt idx="2">
                  <c:v>7.694304573074699</c:v>
                </c:pt>
                <c:pt idx="3">
                  <c:v>7.54472758102407</c:v>
                </c:pt>
                <c:pt idx="4">
                  <c:v>7.4139722445757315</c:v>
                </c:pt>
                <c:pt idx="5">
                  <c:v>7.284032367681867</c:v>
                </c:pt>
                <c:pt idx="6">
                  <c:v>7.151570280884453</c:v>
                </c:pt>
                <c:pt idx="7">
                  <c:v>7.080368311327753</c:v>
                </c:pt>
                <c:pt idx="8">
                  <c:v>6.9770788061052</c:v>
                </c:pt>
                <c:pt idx="9">
                  <c:v>6.908502245401812</c:v>
                </c:pt>
                <c:pt idx="10">
                  <c:v>6.851411676039661</c:v>
                </c:pt>
                <c:pt idx="11">
                  <c:v>6.706129403345889</c:v>
                </c:pt>
                <c:pt idx="12">
                  <c:v>6.617772827058596</c:v>
                </c:pt>
                <c:pt idx="13">
                  <c:v>6.583336609613074</c:v>
                </c:pt>
                <c:pt idx="14">
                  <c:v>6.48230730757925</c:v>
                </c:pt>
                <c:pt idx="15">
                  <c:v>6.399996498495695</c:v>
                </c:pt>
                <c:pt idx="16">
                  <c:v>6.301831489211318</c:v>
                </c:pt>
                <c:pt idx="17">
                  <c:v>6.268707124236129</c:v>
                </c:pt>
                <c:pt idx="18">
                  <c:v>6.175392200099336</c:v>
                </c:pt>
                <c:pt idx="19">
                  <c:v>6.110834944924926</c:v>
                </c:pt>
                <c:pt idx="20">
                  <c:v>6.10360607253906</c:v>
                </c:pt>
                <c:pt idx="21">
                  <c:v>5.898499306817824</c:v>
                </c:pt>
                <c:pt idx="22">
                  <c:v>5.675563882290805</c:v>
                </c:pt>
                <c:pt idx="23">
                  <c:v>5.466110550775116</c:v>
                </c:pt>
                <c:pt idx="24">
                  <c:v>5.320765287700475</c:v>
                </c:pt>
                <c:pt idx="25">
                  <c:v>5.082472138524201</c:v>
                </c:pt>
                <c:pt idx="26">
                  <c:v>4.940984661624883</c:v>
                </c:pt>
                <c:pt idx="27">
                  <c:v>4.249903881018854</c:v>
                </c:pt>
                <c:pt idx="28">
                  <c:v>3.80066387703122</c:v>
                </c:pt>
                <c:pt idx="29">
                  <c:v>3.4681400592120273</c:v>
                </c:pt>
                <c:pt idx="30">
                  <c:v>3.178723414146565</c:v>
                </c:pt>
                <c:pt idx="31">
                  <c:v>2.9917448710965497</c:v>
                </c:pt>
                <c:pt idx="32">
                  <c:v>2.828</c:v>
                </c:pt>
                <c:pt idx="33">
                  <c:v>2.4489747746056905</c:v>
                </c:pt>
                <c:pt idx="34">
                  <c:v>2.174044759286715</c:v>
                </c:pt>
                <c:pt idx="35">
                  <c:v>2.0528292362265694</c:v>
                </c:pt>
                <c:pt idx="36">
                  <c:v>1.894215833198021</c:v>
                </c:pt>
                <c:pt idx="37">
                  <c:v>1.7756889262890792</c:v>
                </c:pt>
                <c:pt idx="38">
                  <c:v>1.65869160910434</c:v>
                </c:pt>
                <c:pt idx="39">
                  <c:v>1.54697957291432</c:v>
                </c:pt>
                <c:pt idx="40">
                  <c:v>1.4634274948283181</c:v>
                </c:pt>
                <c:pt idx="41">
                  <c:v>1.4211927259183093</c:v>
                </c:pt>
                <c:pt idx="42">
                  <c:v>1.3288205573367884</c:v>
                </c:pt>
                <c:pt idx="43">
                  <c:v>1.22216350864683</c:v>
                </c:pt>
                <c:pt idx="44">
                  <c:v>1.1275875990687136</c:v>
                </c:pt>
              </c:numCache>
            </c:numRef>
          </c:yVal>
          <c:smooth val="0"/>
        </c:ser>
        <c:ser>
          <c:idx val="1"/>
          <c:order val="1"/>
          <c:tx>
            <c:strRef>
              <c:f>NormApps!$E$2</c:f>
              <c:strCache>
                <c:ptCount val="1"/>
                <c:pt idx="0">
                  <c:v>100/(b+a*sqr(n))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NormApps!$A$3:$A$47</c:f>
              <c:numCache>
                <c:ptCount val="45"/>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53</c:v>
                </c:pt>
                <c:pt idx="22">
                  <c:v>57</c:v>
                </c:pt>
                <c:pt idx="23">
                  <c:v>62</c:v>
                </c:pt>
                <c:pt idx="24">
                  <c:v>65</c:v>
                </c:pt>
                <c:pt idx="25">
                  <c:v>70</c:v>
                </c:pt>
                <c:pt idx="26">
                  <c:v>75</c:v>
                </c:pt>
                <c:pt idx="27">
                  <c:v>100</c:v>
                </c:pt>
                <c:pt idx="28">
                  <c:v>125</c:v>
                </c:pt>
                <c:pt idx="29">
                  <c:v>150</c:v>
                </c:pt>
                <c:pt idx="30">
                  <c:v>175</c:v>
                </c:pt>
                <c:pt idx="31">
                  <c:v>200</c:v>
                </c:pt>
                <c:pt idx="32">
                  <c:v>225</c:v>
                </c:pt>
                <c:pt idx="33">
                  <c:v>300</c:v>
                </c:pt>
                <c:pt idx="34">
                  <c:v>375</c:v>
                </c:pt>
                <c:pt idx="35">
                  <c:v>425</c:v>
                </c:pt>
                <c:pt idx="36">
                  <c:v>500</c:v>
                </c:pt>
                <c:pt idx="37">
                  <c:v>575</c:v>
                </c:pt>
                <c:pt idx="38">
                  <c:v>650</c:v>
                </c:pt>
                <c:pt idx="39">
                  <c:v>750</c:v>
                </c:pt>
                <c:pt idx="40">
                  <c:v>825</c:v>
                </c:pt>
                <c:pt idx="41">
                  <c:v>900</c:v>
                </c:pt>
                <c:pt idx="42">
                  <c:v>1000</c:v>
                </c:pt>
                <c:pt idx="43">
                  <c:v>1200</c:v>
                </c:pt>
                <c:pt idx="44">
                  <c:v>1400</c:v>
                </c:pt>
              </c:numCache>
            </c:numRef>
          </c:xVal>
          <c:yVal>
            <c:numRef>
              <c:f>NormApps!$E$3:$E$47</c:f>
              <c:numCache>
                <c:ptCount val="45"/>
                <c:pt idx="0">
                  <c:v>7.8847963192978</c:v>
                </c:pt>
                <c:pt idx="1">
                  <c:v>7.753091850737288</c:v>
                </c:pt>
                <c:pt idx="2">
                  <c:v>7.627720435187719</c:v>
                </c:pt>
                <c:pt idx="3">
                  <c:v>7.508191863512481</c:v>
                </c:pt>
                <c:pt idx="4">
                  <c:v>7.394067363809952</c:v>
                </c:pt>
                <c:pt idx="5">
                  <c:v>7.284952871528966</c:v>
                </c:pt>
                <c:pt idx="6">
                  <c:v>7.180493344559787</c:v>
                </c:pt>
                <c:pt idx="7">
                  <c:v>7.080367936912404</c:v>
                </c:pt>
                <c:pt idx="8">
                  <c:v>6.984285881913274</c:v>
                </c:pt>
                <c:pt idx="9">
                  <c:v>6.891982964925463</c:v>
                </c:pt>
                <c:pt idx="10">
                  <c:v>6.803218488409486</c:v>
                </c:pt>
                <c:pt idx="11">
                  <c:v>6.717772650162444</c:v>
                </c:pt>
                <c:pt idx="12">
                  <c:v>6.635444269899065</c:v>
                </c:pt>
                <c:pt idx="13">
                  <c:v>6.55604881079615</c:v>
                </c:pt>
                <c:pt idx="14">
                  <c:v>6.4794166518385605</c:v>
                </c:pt>
                <c:pt idx="15">
                  <c:v>6.405391574259191</c:v>
                </c:pt>
                <c:pt idx="16">
                  <c:v>6.33382943142539</c:v>
                </c:pt>
                <c:pt idx="17">
                  <c:v>6.264596976475367</c:v>
                </c:pt>
                <c:pt idx="18">
                  <c:v>6.1975708260720515</c:v>
                </c:pt>
                <c:pt idx="19">
                  <c:v>6.132636541992684</c:v>
                </c:pt>
                <c:pt idx="20">
                  <c:v>6.069687815047096</c:v>
                </c:pt>
                <c:pt idx="21">
                  <c:v>5.891799089904806</c:v>
                </c:pt>
                <c:pt idx="22">
                  <c:v>5.677116591951526</c:v>
                </c:pt>
                <c:pt idx="23">
                  <c:v>5.4389290400146395</c:v>
                </c:pt>
                <c:pt idx="24">
                  <c:v>5.309566777847133</c:v>
                </c:pt>
                <c:pt idx="25">
                  <c:v>5.112961721320148</c:v>
                </c:pt>
                <c:pt idx="26">
                  <c:v>4.93658738930052</c:v>
                </c:pt>
                <c:pt idx="27">
                  <c:v>4.265312277322806</c:v>
                </c:pt>
                <c:pt idx="28">
                  <c:v>3.808993280073196</c:v>
                </c:pt>
                <c:pt idx="29">
                  <c:v>3.4730750923218165</c:v>
                </c:pt>
                <c:pt idx="30">
                  <c:v>3.212538787522323</c:v>
                </c:pt>
                <c:pt idx="31">
                  <c:v>3.0028688227063816</c:v>
                </c:pt>
                <c:pt idx="32">
                  <c:v>2.829426967708015</c:v>
                </c:pt>
                <c:pt idx="33">
                  <c:v>2.447100925830531</c:v>
                </c:pt>
                <c:pt idx="34">
                  <c:v>2.186771412387546</c:v>
                </c:pt>
                <c:pt idx="35">
                  <c:v>2.053158429678897</c:v>
                </c:pt>
                <c:pt idx="36">
                  <c:v>1.8918548952227878</c:v>
                </c:pt>
                <c:pt idx="37">
                  <c:v>1.763373755499033</c:v>
                </c:pt>
                <c:pt idx="38">
                  <c:v>1.6579135349634806</c:v>
                </c:pt>
                <c:pt idx="39">
                  <c:v>1.5428138038803343</c:v>
                </c:pt>
                <c:pt idx="40">
                  <c:v>1.4706447661067246</c:v>
                </c:pt>
                <c:pt idx="41">
                  <c:v>1.4077259232655888</c:v>
                </c:pt>
                <c:pt idx="42">
                  <c:v>1.335147660121623</c:v>
                </c:pt>
                <c:pt idx="43">
                  <c:v>1.2183202144425969</c:v>
                </c:pt>
                <c:pt idx="44">
                  <c:v>1.1275877922732143</c:v>
                </c:pt>
              </c:numCache>
            </c:numRef>
          </c:yVal>
          <c:smooth val="0"/>
        </c:ser>
        <c:axId val="47547398"/>
        <c:axId val="25273399"/>
      </c:scatterChart>
      <c:valAx>
        <c:axId val="47547398"/>
        <c:scaling>
          <c:orientation val="minMax"/>
          <c:max val="1400"/>
          <c:min val="0"/>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25273399"/>
        <c:crosses val="autoZero"/>
        <c:crossBetween val="midCat"/>
        <c:dispUnits/>
        <c:majorUnit val="100"/>
      </c:valAx>
      <c:valAx>
        <c:axId val="25273399"/>
        <c:scaling>
          <c:orientation val="minMax"/>
          <c:max val="9"/>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47547398"/>
        <c:crosses val="autoZero"/>
        <c:crossBetween val="midCat"/>
        <c:dispUnits/>
        <c:majorUnit val="1"/>
      </c:valAx>
      <c:spPr>
        <a:solidFill>
          <a:srgbClr val="FFFFFF"/>
        </a:solidFill>
        <a:ln w="3175">
          <a:noFill/>
        </a:ln>
      </c:spPr>
    </c:plotArea>
    <c:legend>
      <c:legendPos val="r"/>
      <c:layout>
        <c:manualLayout>
          <c:xMode val="edge"/>
          <c:yMode val="edge"/>
          <c:x val="0.55775"/>
          <c:y val="0.2685"/>
          <c:w val="0.20625"/>
          <c:h val="0.158"/>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ln(s) (m=const) depending on MaxSRD/100 for n&gt;44 </a:t>
            </a:r>
          </a:p>
        </c:rich>
      </c:tx>
      <c:layout>
        <c:manualLayout>
          <c:xMode val="factor"/>
          <c:yMode val="factor"/>
          <c:x val="-0.026"/>
          <c:y val="0"/>
        </c:manualLayout>
      </c:layout>
      <c:spPr>
        <a:noFill/>
        <a:ln>
          <a:noFill/>
        </a:ln>
      </c:spPr>
    </c:title>
    <c:plotArea>
      <c:layout>
        <c:manualLayout>
          <c:xMode val="edge"/>
          <c:yMode val="edge"/>
          <c:x val="0.0355"/>
          <c:y val="0.191"/>
          <c:w val="0.93375"/>
          <c:h val="0.7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c:spPr>
                <a:noFill/>
                <a:ln w="3175">
                  <a:solidFill>
                    <a:srgbClr val="000000"/>
                  </a:solidFill>
                </a:ln>
              </c:spPr>
            </c:trendlineLbl>
          </c:trendline>
          <c:xVal>
            <c:numRef>
              <c:f>NormAppMed!$Q$34:$Q$45</c:f>
              <c:numCache/>
            </c:numRef>
          </c:xVal>
          <c:yVal>
            <c:numRef>
              <c:f>NormAppMed!$S$34:$S$45</c:f>
              <c:numCache/>
            </c:numRef>
          </c:yVal>
          <c:smooth val="0"/>
        </c:ser>
        <c:axId val="13466476"/>
        <c:axId val="54089421"/>
      </c:scatterChart>
      <c:valAx>
        <c:axId val="13466476"/>
        <c:scaling>
          <c:orientation val="minMax"/>
          <c:max val="30"/>
          <c:min val="10"/>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089421"/>
        <c:crosses val="autoZero"/>
        <c:crossBetween val="midCat"/>
        <c:dispUnits/>
        <c:majorUnit val="2"/>
      </c:valAx>
      <c:valAx>
        <c:axId val="54089421"/>
        <c:scaling>
          <c:orientation val="minMax"/>
          <c:max val="1.9"/>
          <c:min val="1.5"/>
        </c:scaling>
        <c:axPos val="l"/>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466476"/>
        <c:crosses val="autoZero"/>
        <c:crossBetween val="midCat"/>
        <c:dispUnits/>
        <c:majorUnit val="0.1"/>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ln(s) (m=200/3) depending on n</a:t>
            </a:r>
            <a:r>
              <a:rPr lang="en-US" cap="none" sz="1000" b="0" i="0" u="none" baseline="-25000">
                <a:solidFill>
                  <a:srgbClr val="000000"/>
                </a:solidFill>
                <a:latin typeface="Arial"/>
                <a:ea typeface="Arial"/>
                <a:cs typeface="Arial"/>
              </a:rPr>
              <a:t>R</a:t>
            </a:r>
            <a:r>
              <a:rPr lang="en-US" cap="none" sz="1000" b="0" i="0" u="none" baseline="0">
                <a:solidFill>
                  <a:srgbClr val="000000"/>
                </a:solidFill>
                <a:latin typeface="Arial"/>
                <a:ea typeface="Arial"/>
                <a:cs typeface="Arial"/>
              </a:rPr>
              <a:t> for n</a:t>
            </a:r>
            <a:r>
              <a:rPr lang="en-US" cap="none" sz="1000" b="0" i="0" u="none" baseline="-25000">
                <a:solidFill>
                  <a:srgbClr val="000000"/>
                </a:solidFill>
                <a:latin typeface="Arial"/>
                <a:ea typeface="Arial"/>
                <a:cs typeface="Arial"/>
              </a:rPr>
              <a:t>R</a:t>
            </a:r>
            <a:r>
              <a:rPr lang="en-US" cap="none" sz="1000" b="0" i="0" u="none" baseline="0">
                <a:solidFill>
                  <a:srgbClr val="000000"/>
                </a:solidFill>
                <a:latin typeface="Arial"/>
                <a:ea typeface="Arial"/>
                <a:cs typeface="Arial"/>
              </a:rPr>
              <a:t>&gt;44 </a:t>
            </a:r>
          </a:p>
        </c:rich>
      </c:tx>
      <c:layout>
        <c:manualLayout>
          <c:xMode val="factor"/>
          <c:yMode val="factor"/>
          <c:x val="0.01625"/>
          <c:y val="0.04575"/>
        </c:manualLayout>
      </c:layout>
      <c:spPr>
        <a:noFill/>
        <a:ln>
          <a:noFill/>
        </a:ln>
      </c:spPr>
    </c:title>
    <c:plotArea>
      <c:layout>
        <c:manualLayout>
          <c:xMode val="edge"/>
          <c:yMode val="edge"/>
          <c:x val="0.02975"/>
          <c:y val="0.194"/>
          <c:w val="0.9165"/>
          <c:h val="0.783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80"/>
                </a:solidFill>
              </a:ln>
            </c:spPr>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c:spPr>
                <a:noFill/>
                <a:ln w="3175">
                  <a:solidFill>
                    <a:srgbClr val="000000"/>
                  </a:solidFill>
                </a:ln>
              </c:spPr>
            </c:trendlineLbl>
          </c:trendline>
          <c:xVal>
            <c:numRef>
              <c:f>NormAppMed!$T$34:$T$45</c:f>
              <c:numCache/>
            </c:numRef>
          </c:xVal>
          <c:yVal>
            <c:numRef>
              <c:f>NormAppMed!$S$34:$S$45</c:f>
              <c:numCache/>
            </c:numRef>
          </c:yVal>
          <c:smooth val="0"/>
        </c:ser>
        <c:axId val="17042742"/>
        <c:axId val="19166951"/>
      </c:scatterChart>
      <c:valAx>
        <c:axId val="17042742"/>
        <c:scaling>
          <c:orientation val="minMax"/>
          <c:max val="80"/>
          <c:min val="40"/>
        </c:scaling>
        <c:axPos val="b"/>
        <c:title>
          <c:tx>
            <c:rich>
              <a:bodyPr vert="horz" rot="0" anchor="ctr"/>
              <a:lstStyle/>
              <a:p>
                <a:pPr algn="ctr">
                  <a:defRPr/>
                </a:pPr>
                <a:r>
                  <a:rPr lang="en-US" cap="none" sz="1000" b="1" i="1" u="none" baseline="0">
                    <a:solidFill>
                      <a:srgbClr val="000000"/>
                    </a:solidFill>
                    <a:latin typeface="Arial"/>
                    <a:ea typeface="Arial"/>
                    <a:cs typeface="Arial"/>
                  </a:rPr>
                  <a:t>n</a:t>
                </a:r>
                <a:r>
                  <a:rPr lang="en-US" cap="none" sz="1000" b="1" i="1" u="none" baseline="-25000">
                    <a:solidFill>
                      <a:srgbClr val="000000"/>
                    </a:solidFill>
                    <a:latin typeface="Arial"/>
                    <a:ea typeface="Arial"/>
                    <a:cs typeface="Arial"/>
                  </a:rPr>
                  <a:t>R</a:t>
                </a:r>
              </a:p>
            </c:rich>
          </c:tx>
          <c:layout>
            <c:manualLayout>
              <c:xMode val="factor"/>
              <c:yMode val="factor"/>
              <c:x val="0.0595"/>
              <c:y val="0.11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166951"/>
        <c:crosses val="autoZero"/>
        <c:crossBetween val="midCat"/>
        <c:dispUnits/>
        <c:majorUnit val="5"/>
      </c:valAx>
      <c:valAx>
        <c:axId val="19166951"/>
        <c:scaling>
          <c:orientation val="minMax"/>
          <c:max val="1.9"/>
          <c:min val="1.5"/>
        </c:scaling>
        <c:axPos val="l"/>
        <c:title>
          <c:tx>
            <c:rich>
              <a:bodyPr vert="horz" rot="0" anchor="ctr"/>
              <a:lstStyle/>
              <a:p>
                <a:pPr algn="ctr">
                  <a:defRPr/>
                </a:pPr>
                <a:r>
                  <a:rPr lang="en-US" cap="none" sz="1000" b="1" i="1" u="none" baseline="0">
                    <a:solidFill>
                      <a:srgbClr val="000000"/>
                    </a:solidFill>
                    <a:latin typeface="Arial"/>
                    <a:ea typeface="Arial"/>
                    <a:cs typeface="Arial"/>
                  </a:rPr>
                  <a:t>ln(s)</a:t>
                </a:r>
              </a:p>
            </c:rich>
          </c:tx>
          <c:layout>
            <c:manualLayout>
              <c:xMode val="factor"/>
              <c:yMode val="factor"/>
              <c:x val="0.0465"/>
              <c:y val="0.13425"/>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042742"/>
        <c:crosses val="autoZero"/>
        <c:crossBetween val="midCat"/>
        <c:dispUnits/>
        <c:majorUnit val="0.1"/>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a:t>
            </a:r>
            <a:r>
              <a:rPr lang="en-US" cap="none" sz="1200" b="1" i="0" u="none" baseline="-25000">
                <a:solidFill>
                  <a:srgbClr val="000000"/>
                </a:solidFill>
                <a:latin typeface="Arial"/>
                <a:ea typeface="Arial"/>
                <a:cs typeface="Arial"/>
              </a:rPr>
              <a:t>0</a:t>
            </a:r>
            <a:r>
              <a:rPr lang="en-US" cap="none" sz="1200" b="1" i="0" u="none" baseline="0">
                <a:solidFill>
                  <a:srgbClr val="000000"/>
                </a:solidFill>
                <a:latin typeface="Arial"/>
                <a:ea typeface="Arial"/>
                <a:cs typeface="Arial"/>
              </a:rPr>
              <a:t>=30 ; n</a:t>
            </a:r>
            <a:r>
              <a:rPr lang="en-US" cap="none" sz="1200" b="1" i="0" u="none" baseline="-25000">
                <a:solidFill>
                  <a:srgbClr val="000000"/>
                </a:solidFill>
                <a:latin typeface="Arial"/>
                <a:ea typeface="Arial"/>
                <a:cs typeface="Arial"/>
              </a:rPr>
              <a:t>max</a:t>
            </a:r>
            <a:r>
              <a:rPr lang="en-US" cap="none" sz="1200" b="1" i="0" u="none" baseline="0">
                <a:solidFill>
                  <a:srgbClr val="000000"/>
                </a:solidFill>
                <a:latin typeface="Arial"/>
                <a:ea typeface="Arial"/>
                <a:cs typeface="Arial"/>
              </a:rPr>
              <a:t>=1400 ;  var(a,b) 
</a:t>
            </a:r>
            <a:r>
              <a:rPr lang="en-US" cap="none" sz="1200" b="1" i="0" u="none" baseline="0">
                <a:solidFill>
                  <a:srgbClr val="000000"/>
                </a:solidFill>
                <a:latin typeface="Arial"/>
                <a:ea typeface="Arial"/>
                <a:cs typeface="Arial"/>
              </a:rPr>
              <a:t>Ave(absRelErr)=0.0031 ; Max(absRelErr)=0.0106
</a:t>
            </a:r>
          </a:p>
        </c:rich>
      </c:tx>
      <c:layout>
        <c:manualLayout>
          <c:xMode val="factor"/>
          <c:yMode val="factor"/>
          <c:x val="0.0015"/>
          <c:y val="-0.00375"/>
        </c:manualLayout>
      </c:layout>
      <c:spPr>
        <a:noFill/>
        <a:ln>
          <a:noFill/>
        </a:ln>
      </c:spPr>
    </c:title>
    <c:plotArea>
      <c:layout>
        <c:manualLayout>
          <c:xMode val="edge"/>
          <c:yMode val="edge"/>
          <c:x val="0.01575"/>
          <c:y val="0.11275"/>
          <c:w val="0.97325"/>
          <c:h val="0.88725"/>
        </c:manualLayout>
      </c:layout>
      <c:scatterChart>
        <c:scatterStyle val="lineMarker"/>
        <c:varyColors val="0"/>
        <c:ser>
          <c:idx val="0"/>
          <c:order val="0"/>
          <c:tx>
            <c:strRef>
              <c:f>NormApps!$D$2</c:f>
              <c:strCache>
                <c:ptCount val="1"/>
                <c:pt idx="0">
                  <c:v>s(m=66,667)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80"/>
                </a:solidFill>
              </a:ln>
            </c:spPr>
          </c:marker>
          <c:xVal>
            <c:numRef>
              <c:f>NormApps!$A$3:$A$47</c:f>
              <c:numCache/>
            </c:numRef>
          </c:xVal>
          <c:yVal>
            <c:numRef>
              <c:f>NormApps!$D$3:$D$47</c:f>
              <c:numCache/>
            </c:numRef>
          </c:yVal>
          <c:smooth val="0"/>
        </c:ser>
        <c:ser>
          <c:idx val="1"/>
          <c:order val="1"/>
          <c:tx>
            <c:strRef>
              <c:f>NormApps!$E$2</c:f>
              <c:strCache>
                <c:ptCount val="1"/>
                <c:pt idx="0">
                  <c:v>100/(b+a*sqr(n))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NormApps!$A$3:$A$47</c:f>
              <c:numCache/>
            </c:numRef>
          </c:xVal>
          <c:yVal>
            <c:numRef>
              <c:f>NormApps!$E$3:$E$47</c:f>
              <c:numCache/>
            </c:numRef>
          </c:yVal>
          <c:smooth val="0"/>
        </c:ser>
        <c:axId val="38284832"/>
        <c:axId val="9019169"/>
      </c:scatterChart>
      <c:valAx>
        <c:axId val="38284832"/>
        <c:scaling>
          <c:orientation val="minMax"/>
          <c:max val="1400"/>
          <c:min val="0"/>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9019169"/>
        <c:crosses val="autoZero"/>
        <c:crossBetween val="midCat"/>
        <c:dispUnits/>
        <c:majorUnit val="100"/>
      </c:valAx>
      <c:valAx>
        <c:axId val="9019169"/>
        <c:scaling>
          <c:orientation val="minMax"/>
          <c:max val="9"/>
          <c:min val="0"/>
        </c:scaling>
        <c:axPos val="l"/>
        <c:delete val="0"/>
        <c:numFmt formatCode="0" sourceLinked="0"/>
        <c:majorTickMark val="out"/>
        <c:minorTickMark val="none"/>
        <c:tickLblPos val="nextTo"/>
        <c:spPr>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crossAx val="38284832"/>
        <c:crosses val="autoZero"/>
        <c:crossBetween val="midCat"/>
        <c:dispUnits/>
        <c:majorUnit val="1"/>
      </c:valAx>
      <c:spPr>
        <a:solidFill>
          <a:srgbClr val="FFFFFF"/>
        </a:solidFill>
        <a:ln w="3175">
          <a:noFill/>
        </a:ln>
      </c:spPr>
    </c:plotArea>
    <c:legend>
      <c:legendPos val="r"/>
      <c:layout>
        <c:manualLayout>
          <c:xMode val="edge"/>
          <c:yMode val="edge"/>
          <c:x val="0.55775"/>
          <c:y val="0.2685"/>
          <c:w val="0.20625"/>
          <c:h val="0.158"/>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35"/>
          <c:w val="0.911"/>
          <c:h val="0.94775"/>
        </c:manualLayout>
      </c:layout>
      <c:scatterChart>
        <c:scatterStyle val="lineMarker"/>
        <c:varyColors val="0"/>
        <c:ser>
          <c:idx val="0"/>
          <c:order val="0"/>
          <c:tx>
            <c:strRef>
              <c:f>NormAppS_R!$C$2</c:f>
              <c:strCache>
                <c:ptCount val="1"/>
                <c:pt idx="0">
                  <c:v>s(m=66,667)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99CC"/>
              </a:solidFill>
              <a:ln>
                <a:solidFill>
                  <a:srgbClr val="000000"/>
                </a:solidFill>
              </a:ln>
            </c:spPr>
          </c:marker>
          <c:xVal>
            <c:numRef>
              <c:f>NormAppS_R!$B$3:$B$14</c:f>
              <c:numCache/>
            </c:numRef>
          </c:xVal>
          <c:yVal>
            <c:numRef>
              <c:f>NormAppS_R!$C$3:$C$14</c:f>
              <c:numCache/>
            </c:numRef>
          </c:yVal>
          <c:smooth val="0"/>
        </c:ser>
        <c:ser>
          <c:idx val="1"/>
          <c:order val="1"/>
          <c:tx>
            <c:strRef>
              <c:f>NormAppS_R!$D$2</c:f>
              <c:strCache>
                <c:ptCount val="1"/>
                <c:pt idx="0">
                  <c:v>s(appC)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NormAppS_R!$B$3:$B$14</c:f>
              <c:numCache/>
            </c:numRef>
          </c:xVal>
          <c:yVal>
            <c:numRef>
              <c:f>NormAppS_R!$D$3:$D$14</c:f>
              <c:numCache/>
            </c:numRef>
          </c:yVal>
          <c:smooth val="1"/>
        </c:ser>
        <c:axId val="14063658"/>
        <c:axId val="59464059"/>
      </c:scatterChart>
      <c:valAx>
        <c:axId val="14063658"/>
        <c:scaling>
          <c:orientation val="minMax"/>
          <c:max val="30"/>
          <c:min val="8"/>
        </c:scaling>
        <c:axPos val="b"/>
        <c:title>
          <c:tx>
            <c:rich>
              <a:bodyPr vert="horz" rot="0" anchor="ctr"/>
              <a:lstStyle/>
              <a:p>
                <a:pPr algn="ctr">
                  <a:defRPr/>
                </a:pPr>
                <a:r>
                  <a:rPr lang="en-US" cap="none" sz="1000" b="1" i="0" u="none" baseline="0">
                    <a:solidFill>
                      <a:srgbClr val="000000"/>
                    </a:solidFill>
                    <a:latin typeface="Arial"/>
                    <a:ea typeface="Arial"/>
                    <a:cs typeface="Arial"/>
                  </a:rPr>
                  <a:t>SRD</a:t>
                </a:r>
                <a:r>
                  <a:rPr lang="en-US" cap="none" sz="1000" b="1" i="0" u="none" baseline="-25000">
                    <a:solidFill>
                      <a:srgbClr val="000000"/>
                    </a:solidFill>
                    <a:latin typeface="Arial"/>
                    <a:ea typeface="Arial"/>
                    <a:cs typeface="Arial"/>
                  </a:rPr>
                  <a:t>max</a:t>
                </a:r>
              </a:p>
            </c:rich>
          </c:tx>
          <c:layout>
            <c:manualLayout>
              <c:xMode val="factor"/>
              <c:yMode val="factor"/>
              <c:x val="0.0495"/>
              <c:y val="0.12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464059"/>
        <c:crosses val="autoZero"/>
        <c:crossBetween val="midCat"/>
        <c:dispUnits/>
        <c:majorUnit val="2"/>
      </c:valAx>
      <c:valAx>
        <c:axId val="59464059"/>
        <c:scaling>
          <c:orientation val="minMax"/>
          <c:max val="9"/>
          <c:min val="3"/>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063658"/>
        <c:crosses val="autoZero"/>
        <c:crossBetween val="midCat"/>
        <c:dispUnits/>
      </c:valAx>
      <c:spPr>
        <a:solidFill>
          <a:srgbClr val="FFFFFF"/>
        </a:solidFill>
        <a:ln w="3175">
          <a:noFill/>
        </a:ln>
      </c:spPr>
    </c:plotArea>
    <c:legend>
      <c:legendPos val="r"/>
      <c:layout>
        <c:manualLayout>
          <c:xMode val="edge"/>
          <c:yMode val="edge"/>
          <c:x val="0.5845"/>
          <c:y val="0.20075"/>
          <c:w val="0.24625"/>
          <c:h val="0.18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3"/>
          <c:w val="0.94725"/>
          <c:h val="0.957"/>
        </c:manualLayout>
      </c:layout>
      <c:scatterChart>
        <c:scatterStyle val="lineMarker"/>
        <c:varyColors val="0"/>
        <c:ser>
          <c:idx val="0"/>
          <c:order val="0"/>
          <c:tx>
            <c:strRef>
              <c:f>NormAppS_R!$F$2</c:f>
              <c:strCache>
                <c:ptCount val="1"/>
                <c:pt idx="0">
                  <c:v>s(var)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xVal>
            <c:numRef>
              <c:f>NormAppS_R!$B$3:$B$14</c:f>
              <c:numCache/>
            </c:numRef>
          </c:xVal>
          <c:yVal>
            <c:numRef>
              <c:f>NormAppS_R!$F$3:$F$14</c:f>
              <c:numCache/>
            </c:numRef>
          </c:yVal>
          <c:smooth val="0"/>
        </c:ser>
        <c:ser>
          <c:idx val="1"/>
          <c:order val="1"/>
          <c:tx>
            <c:strRef>
              <c:f>NormAppS_R!$G$2</c:f>
              <c:strCache>
                <c:ptCount val="1"/>
                <c:pt idx="0">
                  <c:v>s(appV)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NormAppS_R!$B$3:$B$14</c:f>
              <c:numCache/>
            </c:numRef>
          </c:xVal>
          <c:yVal>
            <c:numRef>
              <c:f>NormAppS_R!$G$3:$G$14</c:f>
              <c:numCache/>
            </c:numRef>
          </c:yVal>
          <c:smooth val="1"/>
        </c:ser>
        <c:axId val="65414484"/>
        <c:axId val="51859445"/>
      </c:scatterChart>
      <c:valAx>
        <c:axId val="65414484"/>
        <c:scaling>
          <c:orientation val="minMax"/>
          <c:max val="30"/>
          <c:min val="8"/>
        </c:scaling>
        <c:axPos val="b"/>
        <c:title>
          <c:tx>
            <c:rich>
              <a:bodyPr vert="horz" rot="0" anchor="ctr"/>
              <a:lstStyle/>
              <a:p>
                <a:pPr algn="ctr">
                  <a:defRPr/>
                </a:pPr>
                <a:r>
                  <a:rPr lang="en-US" cap="none" sz="1000" b="1" i="0" u="none" baseline="0">
                    <a:solidFill>
                      <a:srgbClr val="000000"/>
                    </a:solidFill>
                    <a:latin typeface="Arial"/>
                    <a:ea typeface="Arial"/>
                    <a:cs typeface="Arial"/>
                  </a:rPr>
                  <a:t>SRD</a:t>
                </a:r>
                <a:r>
                  <a:rPr lang="en-US" cap="none" sz="1000" b="1" i="0" u="none" baseline="-25000">
                    <a:solidFill>
                      <a:srgbClr val="000000"/>
                    </a:solidFill>
                    <a:latin typeface="Arial"/>
                    <a:ea typeface="Arial"/>
                    <a:cs typeface="Arial"/>
                  </a:rPr>
                  <a:t>max</a:t>
                </a:r>
              </a:p>
            </c:rich>
          </c:tx>
          <c:layout>
            <c:manualLayout>
              <c:xMode val="factor"/>
              <c:yMode val="factor"/>
              <c:x val="0.05975"/>
              <c:y val="0.11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859445"/>
        <c:crosses val="autoZero"/>
        <c:crossBetween val="midCat"/>
        <c:dispUnits/>
        <c:majorUnit val="2"/>
      </c:valAx>
      <c:valAx>
        <c:axId val="51859445"/>
        <c:scaling>
          <c:orientation val="minMax"/>
          <c:max val="9"/>
          <c:min val="3"/>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414484"/>
        <c:crosses val="autoZero"/>
        <c:crossBetween val="midCat"/>
        <c:dispUnits/>
      </c:valAx>
      <c:spPr>
        <a:solidFill>
          <a:srgbClr val="FFFFFF"/>
        </a:solidFill>
        <a:ln w="3175">
          <a:noFill/>
        </a:ln>
      </c:spPr>
    </c:plotArea>
    <c:legend>
      <c:legendPos val="r"/>
      <c:layout>
        <c:manualLayout>
          <c:xMode val="edge"/>
          <c:yMode val="edge"/>
          <c:x val="0.58225"/>
          <c:y val="0.207"/>
          <c:w val="0.21275"/>
          <c:h val="0.185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39"/>
          <c:w val="0.9255"/>
          <c:h val="0.961"/>
        </c:manualLayout>
      </c:layout>
      <c:scatterChart>
        <c:scatterStyle val="lineMarker"/>
        <c:varyColors val="0"/>
        <c:ser>
          <c:idx val="0"/>
          <c:order val="0"/>
          <c:tx>
            <c:strRef>
              <c:f>NormAppS_R!$C$2</c:f>
              <c:strCache>
                <c:ptCount val="1"/>
                <c:pt idx="0">
                  <c:v>s(m=66,667)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99CC"/>
              </a:solidFill>
              <a:ln>
                <a:solidFill>
                  <a:srgbClr val="000000"/>
                </a:solidFill>
              </a:ln>
            </c:spPr>
          </c:marker>
          <c:xVal>
            <c:numRef>
              <c:f>NormAppS_R!$A$3:$A$14</c:f>
              <c:numCache/>
            </c:numRef>
          </c:xVal>
          <c:yVal>
            <c:numRef>
              <c:f>NormAppS_R!$C$3:$C$14</c:f>
              <c:numCache/>
            </c:numRef>
          </c:yVal>
          <c:smooth val="0"/>
        </c:ser>
        <c:ser>
          <c:idx val="1"/>
          <c:order val="1"/>
          <c:tx>
            <c:strRef>
              <c:f>NormAppS_R!$D$2</c:f>
              <c:strCache>
                <c:ptCount val="1"/>
                <c:pt idx="0">
                  <c:v>s(appC)</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NormAppS_R!$A$3:$A$14</c:f>
              <c:numCache/>
            </c:numRef>
          </c:xVal>
          <c:yVal>
            <c:numRef>
              <c:f>NormAppS_R!$D$3:$D$14</c:f>
              <c:numCache/>
            </c:numRef>
          </c:yVal>
          <c:smooth val="1"/>
        </c:ser>
        <c:axId val="64081822"/>
        <c:axId val="39865487"/>
      </c:scatterChart>
      <c:valAx>
        <c:axId val="64081822"/>
        <c:scaling>
          <c:orientation val="minMax"/>
          <c:max val="80"/>
          <c:min val="40"/>
        </c:scaling>
        <c:axPos val="b"/>
        <c:title>
          <c:tx>
            <c:rich>
              <a:bodyPr vert="horz" rot="0" anchor="ctr"/>
              <a:lstStyle/>
              <a:p>
                <a:pPr algn="ctr">
                  <a:defRPr/>
                </a:pPr>
                <a:r>
                  <a:rPr lang="en-US" cap="none" sz="875" b="1" i="0" u="none" baseline="0">
                    <a:solidFill>
                      <a:srgbClr val="000000"/>
                    </a:solidFill>
                    <a:latin typeface="Arial"/>
                    <a:ea typeface="Arial"/>
                    <a:cs typeface="Arial"/>
                  </a:rPr>
                  <a:t>n</a:t>
                </a:r>
                <a:r>
                  <a:rPr lang="en-US" cap="none" sz="875" b="1" i="0" u="none" baseline="-25000">
                    <a:solidFill>
                      <a:srgbClr val="000000"/>
                    </a:solidFill>
                    <a:latin typeface="Arial"/>
                    <a:ea typeface="Arial"/>
                    <a:cs typeface="Arial"/>
                  </a:rPr>
                  <a:t>R</a:t>
                </a:r>
              </a:p>
            </c:rich>
          </c:tx>
          <c:layout>
            <c:manualLayout>
              <c:xMode val="factor"/>
              <c:yMode val="factor"/>
              <c:x val="0.04225"/>
              <c:y val="0.12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865487"/>
        <c:crosses val="autoZero"/>
        <c:crossBetween val="midCat"/>
        <c:dispUnits/>
        <c:majorUnit val="5"/>
      </c:valAx>
      <c:valAx>
        <c:axId val="39865487"/>
        <c:scaling>
          <c:orientation val="minMax"/>
          <c:max val="9"/>
          <c:min val="4"/>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081822"/>
        <c:crosses val="autoZero"/>
        <c:crossBetween val="midCat"/>
        <c:dispUnits/>
        <c:majorUnit val="1"/>
      </c:valAx>
      <c:spPr>
        <a:noFill/>
        <a:ln>
          <a:noFill/>
        </a:ln>
      </c:spPr>
    </c:plotArea>
    <c:legend>
      <c:legendPos val="r"/>
      <c:layout>
        <c:manualLayout>
          <c:xMode val="edge"/>
          <c:yMode val="edge"/>
          <c:x val="0.467"/>
          <c:y val="0.228"/>
          <c:w val="0.24275"/>
          <c:h val="0.175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3925"/>
          <c:w val="0.92025"/>
          <c:h val="0.96075"/>
        </c:manualLayout>
      </c:layout>
      <c:scatterChart>
        <c:scatterStyle val="lineMarker"/>
        <c:varyColors val="0"/>
        <c:ser>
          <c:idx val="0"/>
          <c:order val="0"/>
          <c:tx>
            <c:strRef>
              <c:f>NormAppS_R!$F$2</c:f>
              <c:strCache>
                <c:ptCount val="1"/>
                <c:pt idx="0">
                  <c:v>s(var)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xVal>
            <c:numRef>
              <c:f>NormAppS_R!$A$3:$A$14</c:f>
              <c:numCache/>
            </c:numRef>
          </c:xVal>
          <c:yVal>
            <c:numRef>
              <c:f>NormAppS_R!$F$3:$F$14</c:f>
              <c:numCache/>
            </c:numRef>
          </c:yVal>
          <c:smooth val="0"/>
        </c:ser>
        <c:ser>
          <c:idx val="1"/>
          <c:order val="1"/>
          <c:tx>
            <c:strRef>
              <c:f>NormAppS_R!$G$2</c:f>
              <c:strCache>
                <c:ptCount val="1"/>
                <c:pt idx="0">
                  <c:v>s(appV)</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NormAppS_R!$A$3:$A$14</c:f>
              <c:numCache/>
            </c:numRef>
          </c:xVal>
          <c:yVal>
            <c:numRef>
              <c:f>NormAppS_R!$G$3:$G$14</c:f>
              <c:numCache/>
            </c:numRef>
          </c:yVal>
          <c:smooth val="1"/>
        </c:ser>
        <c:axId val="23245064"/>
        <c:axId val="7878985"/>
      </c:scatterChart>
      <c:valAx>
        <c:axId val="23245064"/>
        <c:scaling>
          <c:orientation val="minMax"/>
          <c:max val="80"/>
          <c:min val="40"/>
        </c:scaling>
        <c:axPos val="b"/>
        <c:title>
          <c:tx>
            <c:rich>
              <a:bodyPr vert="horz" rot="0" anchor="ctr"/>
              <a:lstStyle/>
              <a:p>
                <a:pPr algn="ctr">
                  <a:defRPr/>
                </a:pPr>
                <a:r>
                  <a:rPr lang="en-US" cap="none" sz="875" b="1" i="0" u="none" baseline="0">
                    <a:solidFill>
                      <a:srgbClr val="000000"/>
                    </a:solidFill>
                    <a:latin typeface="Arial"/>
                    <a:ea typeface="Arial"/>
                    <a:cs typeface="Arial"/>
                  </a:rPr>
                  <a:t>n</a:t>
                </a:r>
                <a:r>
                  <a:rPr lang="en-US" cap="none" sz="875" b="1" i="0" u="none" baseline="-25000">
                    <a:solidFill>
                      <a:srgbClr val="000000"/>
                    </a:solidFill>
                    <a:latin typeface="Arial"/>
                    <a:ea typeface="Arial"/>
                    <a:cs typeface="Arial"/>
                  </a:rPr>
                  <a:t>R</a:t>
                </a:r>
              </a:p>
            </c:rich>
          </c:tx>
          <c:layout>
            <c:manualLayout>
              <c:xMode val="factor"/>
              <c:yMode val="factor"/>
              <c:x val="0.042"/>
              <c:y val="0.12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878985"/>
        <c:crosses val="autoZero"/>
        <c:crossBetween val="midCat"/>
        <c:dispUnits/>
        <c:majorUnit val="5"/>
      </c:valAx>
      <c:valAx>
        <c:axId val="7878985"/>
        <c:scaling>
          <c:orientation val="minMax"/>
          <c:max val="9"/>
          <c:min val="4"/>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245064"/>
        <c:crosses val="autoZero"/>
        <c:crossBetween val="midCat"/>
        <c:dispUnits/>
        <c:majorUnit val="1"/>
      </c:valAx>
      <c:spPr>
        <a:noFill/>
        <a:ln>
          <a:noFill/>
        </a:ln>
      </c:spPr>
    </c:plotArea>
    <c:legend>
      <c:legendPos val="r"/>
      <c:layout>
        <c:manualLayout>
          <c:xMode val="edge"/>
          <c:yMode val="edge"/>
          <c:x val="0.63"/>
          <c:y val="0.2795"/>
          <c:w val="0.19125"/>
          <c:h val="0.17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relErr% (m=66,667)</a:t>
            </a:r>
          </a:p>
        </c:rich>
      </c:tx>
      <c:layout>
        <c:manualLayout>
          <c:xMode val="factor"/>
          <c:yMode val="factor"/>
          <c:x val="0.01575"/>
          <c:y val="0.0965"/>
        </c:manualLayout>
      </c:layout>
      <c:spPr>
        <a:noFill/>
        <a:ln>
          <a:noFill/>
        </a:ln>
      </c:spPr>
    </c:title>
    <c:plotArea>
      <c:layout>
        <c:manualLayout>
          <c:xMode val="edge"/>
          <c:yMode val="edge"/>
          <c:x val="0.021"/>
          <c:y val="0.17275"/>
          <c:w val="0.889"/>
          <c:h val="0.69075"/>
        </c:manualLayout>
      </c:layout>
      <c:scatterChart>
        <c:scatterStyle val="lineMarker"/>
        <c:varyColors val="0"/>
        <c:ser>
          <c:idx val="0"/>
          <c:order val="0"/>
          <c:tx>
            <c:strRef>
              <c:f>NormAppS_R!$V$2</c:f>
              <c:strCache>
                <c:ptCount val="1"/>
                <c:pt idx="0">
                  <c:v>relErr%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0000"/>
                </a:solidFill>
              </a:ln>
            </c:spPr>
          </c:marker>
          <c:xVal>
            <c:numRef>
              <c:f>NormAppS_R!$Q$3:$Q$14</c:f>
              <c:numCache/>
            </c:numRef>
          </c:xVal>
          <c:yVal>
            <c:numRef>
              <c:f>NormAppS_R!$V$3:$V$14</c:f>
              <c:numCache/>
            </c:numRef>
          </c:yVal>
          <c:smooth val="0"/>
        </c:ser>
        <c:axId val="3802002"/>
        <c:axId val="34218019"/>
      </c:scatterChart>
      <c:valAx>
        <c:axId val="3802002"/>
        <c:scaling>
          <c:orientation val="minMax"/>
          <c:max val="80"/>
          <c:min val="40"/>
        </c:scaling>
        <c:axPos val="b"/>
        <c:title>
          <c:tx>
            <c:rich>
              <a:bodyPr vert="horz" rot="0" anchor="ctr"/>
              <a:lstStyle/>
              <a:p>
                <a:pPr algn="ctr">
                  <a:defRPr/>
                </a:pPr>
                <a:r>
                  <a:rPr lang="en-US" cap="none" sz="1000" b="1" i="1" u="none" baseline="0">
                    <a:solidFill>
                      <a:srgbClr val="000000"/>
                    </a:solidFill>
                    <a:latin typeface="Arial"/>
                    <a:ea typeface="Arial"/>
                    <a:cs typeface="Arial"/>
                  </a:rPr>
                  <a:t>n</a:t>
                </a:r>
                <a:r>
                  <a:rPr lang="en-US" cap="none" sz="1000" b="1" i="1" u="none" baseline="-25000">
                    <a:solidFill>
                      <a:srgbClr val="000000"/>
                    </a:solidFill>
                    <a:latin typeface="Arial"/>
                    <a:ea typeface="Arial"/>
                    <a:cs typeface="Arial"/>
                  </a:rPr>
                  <a:t>R</a:t>
                </a:r>
              </a:p>
            </c:rich>
          </c:tx>
          <c:layout>
            <c:manualLayout>
              <c:xMode val="factor"/>
              <c:yMode val="factor"/>
              <c:x val="0.154"/>
              <c:y val="0.139"/>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4218019"/>
        <c:crosses val="autoZero"/>
        <c:crossBetween val="midCat"/>
        <c:dispUnits/>
        <c:majorUnit val="10"/>
      </c:valAx>
      <c:valAx>
        <c:axId val="34218019"/>
        <c:scaling>
          <c:orientation val="minMax"/>
          <c:max val="2"/>
          <c:min val="-2"/>
        </c:scaling>
        <c:axPos val="l"/>
        <c:title>
          <c:tx>
            <c:rich>
              <a:bodyPr vert="horz" rot="0" anchor="ctr"/>
              <a:lstStyle/>
              <a:p>
                <a:pPr algn="ctr">
                  <a:defRPr/>
                </a:pPr>
                <a:r>
                  <a:rPr lang="en-US" cap="none" sz="1000" b="1" i="1" u="none" baseline="0">
                    <a:solidFill>
                      <a:srgbClr val="000000"/>
                    </a:solidFill>
                    <a:latin typeface="Arial"/>
                    <a:ea typeface="Arial"/>
                    <a:cs typeface="Arial"/>
                  </a:rPr>
                  <a:t>relErr%</a:t>
                </a:r>
              </a:p>
            </c:rich>
          </c:tx>
          <c:layout>
            <c:manualLayout>
              <c:xMode val="factor"/>
              <c:yMode val="factor"/>
              <c:x val="0.088"/>
              <c:y val="0.125"/>
            </c:manualLayout>
          </c:layout>
          <c:overlay val="0"/>
          <c:spPr>
            <a:noFill/>
            <a:ln>
              <a:noFill/>
            </a:ln>
          </c:spPr>
        </c:title>
        <c:delete val="0"/>
        <c:numFmt formatCode="0" sourceLinked="0"/>
        <c:majorTickMark val="out"/>
        <c:minorTickMark val="none"/>
        <c:tickLblPos val="nextTo"/>
        <c:spPr>
          <a:ln w="3175">
            <a:solidFill>
              <a:srgbClr val="000000"/>
            </a:solidFill>
          </a:ln>
        </c:spPr>
        <c:crossAx val="3802002"/>
        <c:crosses val="autoZero"/>
        <c:crossBetween val="midCat"/>
        <c:dispUnits/>
        <c:majorUnit val="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50</xdr:row>
      <xdr:rowOff>123825</xdr:rowOff>
    </xdr:from>
    <xdr:to>
      <xdr:col>13</xdr:col>
      <xdr:colOff>428625</xdr:colOff>
      <xdr:row>66</xdr:row>
      <xdr:rowOff>47625</xdr:rowOff>
    </xdr:to>
    <xdr:graphicFrame>
      <xdr:nvGraphicFramePr>
        <xdr:cNvPr id="1" name="Diagram 5"/>
        <xdr:cNvGraphicFramePr/>
      </xdr:nvGraphicFramePr>
      <xdr:xfrm>
        <a:off x="3467100" y="8220075"/>
        <a:ext cx="4124325" cy="2514600"/>
      </xdr:xfrm>
      <a:graphic>
        <a:graphicData uri="http://schemas.openxmlformats.org/drawingml/2006/chart">
          <c:chart xmlns:c="http://schemas.openxmlformats.org/drawingml/2006/chart" r:id="rId1"/>
        </a:graphicData>
      </a:graphic>
    </xdr:graphicFrame>
    <xdr:clientData/>
  </xdr:twoCellAnchor>
  <xdr:twoCellAnchor>
    <xdr:from>
      <xdr:col>14</xdr:col>
      <xdr:colOff>9525</xdr:colOff>
      <xdr:row>50</xdr:row>
      <xdr:rowOff>142875</xdr:rowOff>
    </xdr:from>
    <xdr:to>
      <xdr:col>21</xdr:col>
      <xdr:colOff>161925</xdr:colOff>
      <xdr:row>66</xdr:row>
      <xdr:rowOff>133350</xdr:rowOff>
    </xdr:to>
    <xdr:graphicFrame>
      <xdr:nvGraphicFramePr>
        <xdr:cNvPr id="2" name="Diagram 10"/>
        <xdr:cNvGraphicFramePr/>
      </xdr:nvGraphicFramePr>
      <xdr:xfrm>
        <a:off x="7762875" y="8239125"/>
        <a:ext cx="3752850" cy="2581275"/>
      </xdr:xfrm>
      <a:graphic>
        <a:graphicData uri="http://schemas.openxmlformats.org/drawingml/2006/chart">
          <c:chart xmlns:c="http://schemas.openxmlformats.org/drawingml/2006/chart" r:id="rId2"/>
        </a:graphicData>
      </a:graphic>
    </xdr:graphicFrame>
    <xdr:clientData/>
  </xdr:twoCellAnchor>
  <xdr:twoCellAnchor>
    <xdr:from>
      <xdr:col>21</xdr:col>
      <xdr:colOff>228600</xdr:colOff>
      <xdr:row>47</xdr:row>
      <xdr:rowOff>133350</xdr:rowOff>
    </xdr:from>
    <xdr:to>
      <xdr:col>29</xdr:col>
      <xdr:colOff>152400</xdr:colOff>
      <xdr:row>63</xdr:row>
      <xdr:rowOff>133350</xdr:rowOff>
    </xdr:to>
    <xdr:graphicFrame>
      <xdr:nvGraphicFramePr>
        <xdr:cNvPr id="3" name="Diagram 11"/>
        <xdr:cNvGraphicFramePr/>
      </xdr:nvGraphicFramePr>
      <xdr:xfrm>
        <a:off x="11582400" y="7743825"/>
        <a:ext cx="3600450" cy="25908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104775</xdr:rowOff>
    </xdr:from>
    <xdr:to>
      <xdr:col>18</xdr:col>
      <xdr:colOff>352425</xdr:colOff>
      <xdr:row>19</xdr:row>
      <xdr:rowOff>28575</xdr:rowOff>
    </xdr:to>
    <xdr:graphicFrame>
      <xdr:nvGraphicFramePr>
        <xdr:cNvPr id="1" name="Diagram 1"/>
        <xdr:cNvGraphicFramePr/>
      </xdr:nvGraphicFramePr>
      <xdr:xfrm>
        <a:off x="3962400" y="428625"/>
        <a:ext cx="6181725" cy="2676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32</xdr:row>
      <xdr:rowOff>142875</xdr:rowOff>
    </xdr:from>
    <xdr:to>
      <xdr:col>14</xdr:col>
      <xdr:colOff>514350</xdr:colOff>
      <xdr:row>46</xdr:row>
      <xdr:rowOff>142875</xdr:rowOff>
    </xdr:to>
    <xdr:graphicFrame>
      <xdr:nvGraphicFramePr>
        <xdr:cNvPr id="1" name="Diagram 2"/>
        <xdr:cNvGraphicFramePr/>
      </xdr:nvGraphicFramePr>
      <xdr:xfrm>
        <a:off x="3771900" y="5324475"/>
        <a:ext cx="4419600" cy="2266950"/>
      </xdr:xfrm>
      <a:graphic>
        <a:graphicData uri="http://schemas.openxmlformats.org/drawingml/2006/chart">
          <c:chart xmlns:c="http://schemas.openxmlformats.org/drawingml/2006/chart" r:id="rId1"/>
        </a:graphicData>
      </a:graphic>
    </xdr:graphicFrame>
    <xdr:clientData/>
  </xdr:twoCellAnchor>
  <xdr:twoCellAnchor>
    <xdr:from>
      <xdr:col>15</xdr:col>
      <xdr:colOff>180975</xdr:colOff>
      <xdr:row>32</xdr:row>
      <xdr:rowOff>142875</xdr:rowOff>
    </xdr:from>
    <xdr:to>
      <xdr:col>21</xdr:col>
      <xdr:colOff>295275</xdr:colOff>
      <xdr:row>47</xdr:row>
      <xdr:rowOff>9525</xdr:rowOff>
    </xdr:to>
    <xdr:graphicFrame>
      <xdr:nvGraphicFramePr>
        <xdr:cNvPr id="2" name="Diagram 3"/>
        <xdr:cNvGraphicFramePr/>
      </xdr:nvGraphicFramePr>
      <xdr:xfrm>
        <a:off x="8467725" y="5324475"/>
        <a:ext cx="3848100" cy="2295525"/>
      </xdr:xfrm>
      <a:graphic>
        <a:graphicData uri="http://schemas.openxmlformats.org/drawingml/2006/chart">
          <c:chart xmlns:c="http://schemas.openxmlformats.org/drawingml/2006/chart" r:id="rId2"/>
        </a:graphicData>
      </a:graphic>
    </xdr:graphicFrame>
    <xdr:clientData/>
  </xdr:twoCellAnchor>
  <xdr:twoCellAnchor>
    <xdr:from>
      <xdr:col>6</xdr:col>
      <xdr:colOff>333375</xdr:colOff>
      <xdr:row>17</xdr:row>
      <xdr:rowOff>123825</xdr:rowOff>
    </xdr:from>
    <xdr:to>
      <xdr:col>14</xdr:col>
      <xdr:colOff>504825</xdr:colOff>
      <xdr:row>31</xdr:row>
      <xdr:rowOff>114300</xdr:rowOff>
    </xdr:to>
    <xdr:graphicFrame>
      <xdr:nvGraphicFramePr>
        <xdr:cNvPr id="3" name="Diagram 4"/>
        <xdr:cNvGraphicFramePr/>
      </xdr:nvGraphicFramePr>
      <xdr:xfrm>
        <a:off x="3895725" y="2876550"/>
        <a:ext cx="4286250" cy="2257425"/>
      </xdr:xfrm>
      <a:graphic>
        <a:graphicData uri="http://schemas.openxmlformats.org/drawingml/2006/chart">
          <c:chart xmlns:c="http://schemas.openxmlformats.org/drawingml/2006/chart" r:id="rId3"/>
        </a:graphicData>
      </a:graphic>
    </xdr:graphicFrame>
    <xdr:clientData/>
  </xdr:twoCellAnchor>
  <xdr:twoCellAnchor>
    <xdr:from>
      <xdr:col>15</xdr:col>
      <xdr:colOff>180975</xdr:colOff>
      <xdr:row>17</xdr:row>
      <xdr:rowOff>66675</xdr:rowOff>
    </xdr:from>
    <xdr:to>
      <xdr:col>21</xdr:col>
      <xdr:colOff>266700</xdr:colOff>
      <xdr:row>31</xdr:row>
      <xdr:rowOff>66675</xdr:rowOff>
    </xdr:to>
    <xdr:graphicFrame>
      <xdr:nvGraphicFramePr>
        <xdr:cNvPr id="4" name="Diagram 5"/>
        <xdr:cNvGraphicFramePr/>
      </xdr:nvGraphicFramePr>
      <xdr:xfrm>
        <a:off x="8467725" y="2819400"/>
        <a:ext cx="3819525" cy="2266950"/>
      </xdr:xfrm>
      <a:graphic>
        <a:graphicData uri="http://schemas.openxmlformats.org/drawingml/2006/chart">
          <c:chart xmlns:c="http://schemas.openxmlformats.org/drawingml/2006/chart" r:id="rId4"/>
        </a:graphicData>
      </a:graphic>
    </xdr:graphicFrame>
    <xdr:clientData/>
  </xdr:twoCellAnchor>
  <xdr:twoCellAnchor>
    <xdr:from>
      <xdr:col>22</xdr:col>
      <xdr:colOff>114300</xdr:colOff>
      <xdr:row>18</xdr:row>
      <xdr:rowOff>9525</xdr:rowOff>
    </xdr:from>
    <xdr:to>
      <xdr:col>28</xdr:col>
      <xdr:colOff>247650</xdr:colOff>
      <xdr:row>33</xdr:row>
      <xdr:rowOff>38100</xdr:rowOff>
    </xdr:to>
    <xdr:graphicFrame>
      <xdr:nvGraphicFramePr>
        <xdr:cNvPr id="5" name="Diagram 7"/>
        <xdr:cNvGraphicFramePr/>
      </xdr:nvGraphicFramePr>
      <xdr:xfrm>
        <a:off x="12601575" y="2924175"/>
        <a:ext cx="3705225" cy="2457450"/>
      </xdr:xfrm>
      <a:graphic>
        <a:graphicData uri="http://schemas.openxmlformats.org/drawingml/2006/chart">
          <c:chart xmlns:c="http://schemas.openxmlformats.org/drawingml/2006/chart" r:id="rId5"/>
        </a:graphicData>
      </a:graphic>
    </xdr:graphicFrame>
    <xdr:clientData/>
  </xdr:twoCellAnchor>
  <xdr:twoCellAnchor>
    <xdr:from>
      <xdr:col>28</xdr:col>
      <xdr:colOff>314325</xdr:colOff>
      <xdr:row>18</xdr:row>
      <xdr:rowOff>28575</xdr:rowOff>
    </xdr:from>
    <xdr:to>
      <xdr:col>34</xdr:col>
      <xdr:colOff>161925</xdr:colOff>
      <xdr:row>33</xdr:row>
      <xdr:rowOff>47625</xdr:rowOff>
    </xdr:to>
    <xdr:graphicFrame>
      <xdr:nvGraphicFramePr>
        <xdr:cNvPr id="6" name="Diagram 8"/>
        <xdr:cNvGraphicFramePr/>
      </xdr:nvGraphicFramePr>
      <xdr:xfrm>
        <a:off x="16373475" y="2943225"/>
        <a:ext cx="3505200" cy="2447925"/>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20</xdr:row>
      <xdr:rowOff>85725</xdr:rowOff>
    </xdr:from>
    <xdr:to>
      <xdr:col>7</xdr:col>
      <xdr:colOff>123825</xdr:colOff>
      <xdr:row>22</xdr:row>
      <xdr:rowOff>95250</xdr:rowOff>
    </xdr:to>
    <xdr:sp>
      <xdr:nvSpPr>
        <xdr:cNvPr id="1" name="AutoShape 1"/>
        <xdr:cNvSpPr>
          <a:spLocks/>
        </xdr:cNvSpPr>
      </xdr:nvSpPr>
      <xdr:spPr>
        <a:xfrm>
          <a:off x="1571625" y="3324225"/>
          <a:ext cx="581025" cy="333375"/>
        </a:xfrm>
        <a:prstGeom prst="rightArrow">
          <a:avLst/>
        </a:prstGeom>
        <a:solidFill>
          <a:srgbClr val="00FF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YES</a:t>
          </a:r>
        </a:p>
      </xdr:txBody>
    </xdr:sp>
    <xdr:clientData/>
  </xdr:twoCellAnchor>
  <xdr:twoCellAnchor>
    <xdr:from>
      <xdr:col>2</xdr:col>
      <xdr:colOff>180975</xdr:colOff>
      <xdr:row>20</xdr:row>
      <xdr:rowOff>95250</xdr:rowOff>
    </xdr:from>
    <xdr:to>
      <xdr:col>4</xdr:col>
      <xdr:colOff>161925</xdr:colOff>
      <xdr:row>22</xdr:row>
      <xdr:rowOff>66675</xdr:rowOff>
    </xdr:to>
    <xdr:sp>
      <xdr:nvSpPr>
        <xdr:cNvPr id="2" name="AutoShape 2"/>
        <xdr:cNvSpPr>
          <a:spLocks/>
        </xdr:cNvSpPr>
      </xdr:nvSpPr>
      <xdr:spPr>
        <a:xfrm>
          <a:off x="895350" y="3333750"/>
          <a:ext cx="609600" cy="295275"/>
        </a:xfrm>
        <a:prstGeom prst="leftArrow">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NO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104775</xdr:rowOff>
    </xdr:from>
    <xdr:to>
      <xdr:col>18</xdr:col>
      <xdr:colOff>352425</xdr:colOff>
      <xdr:row>19</xdr:row>
      <xdr:rowOff>28575</xdr:rowOff>
    </xdr:to>
    <xdr:graphicFrame>
      <xdr:nvGraphicFramePr>
        <xdr:cNvPr id="1" name="Diagram 11"/>
        <xdr:cNvGraphicFramePr/>
      </xdr:nvGraphicFramePr>
      <xdr:xfrm>
        <a:off x="3962400" y="428625"/>
        <a:ext cx="6181725" cy="267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Munka10"/>
  <dimension ref="A1:G31"/>
  <sheetViews>
    <sheetView tabSelected="1" zoomScalePageLayoutView="0" workbookViewId="0" topLeftCell="A3">
      <selection activeCell="A30" sqref="A30:F31"/>
    </sheetView>
  </sheetViews>
  <sheetFormatPr defaultColWidth="9.140625" defaultRowHeight="12.75"/>
  <cols>
    <col min="1" max="1" width="7.7109375" style="2" customWidth="1"/>
    <col min="2" max="2" width="6.8515625" style="0" customWidth="1"/>
    <col min="3" max="3" width="6.421875" style="0" customWidth="1"/>
  </cols>
  <sheetData>
    <row r="1" ht="12.75">
      <c r="A1" s="5" t="s">
        <v>4</v>
      </c>
    </row>
    <row r="2" spans="1:2" ht="12.75">
      <c r="A2" s="2" t="s">
        <v>0</v>
      </c>
      <c r="B2" t="s">
        <v>75</v>
      </c>
    </row>
    <row r="3" ht="12.75">
      <c r="C3" t="s">
        <v>5</v>
      </c>
    </row>
    <row r="4" ht="12.75">
      <c r="C4" t="s">
        <v>6</v>
      </c>
    </row>
    <row r="5" ht="12.75">
      <c r="G5" t="s">
        <v>7</v>
      </c>
    </row>
    <row r="6" spans="1:2" ht="12.75">
      <c r="A6" s="2" t="s">
        <v>1</v>
      </c>
      <c r="B6" t="s">
        <v>8</v>
      </c>
    </row>
    <row r="7" spans="2:3" ht="12.75">
      <c r="B7" s="2" t="s">
        <v>2</v>
      </c>
      <c r="C7" t="s">
        <v>9</v>
      </c>
    </row>
    <row r="8" spans="2:4" ht="12.75">
      <c r="B8" s="2"/>
      <c r="D8" t="s">
        <v>76</v>
      </c>
    </row>
    <row r="9" spans="2:4" ht="12.75">
      <c r="B9" s="2"/>
      <c r="D9" t="s">
        <v>39</v>
      </c>
    </row>
    <row r="10" spans="2:3" ht="12.75">
      <c r="B10" s="2" t="s">
        <v>3</v>
      </c>
      <c r="C10" t="s">
        <v>68</v>
      </c>
    </row>
    <row r="11" spans="2:4" ht="12.75">
      <c r="B11" s="2"/>
      <c r="D11" t="s">
        <v>40</v>
      </c>
    </row>
    <row r="12" ht="12.75">
      <c r="B12" s="2"/>
    </row>
    <row r="13" ht="12.75">
      <c r="B13" s="4"/>
    </row>
    <row r="14" ht="12.75">
      <c r="B14" s="4"/>
    </row>
    <row r="15" ht="12.75">
      <c r="B15" s="4"/>
    </row>
    <row r="16" ht="12.75">
      <c r="B16" s="2"/>
    </row>
    <row r="17" spans="1:2" ht="12.75">
      <c r="A17" s="2" t="s">
        <v>10</v>
      </c>
      <c r="B17" s="2"/>
    </row>
    <row r="18" spans="1:2" ht="12.75">
      <c r="A18" s="2" t="s">
        <v>11</v>
      </c>
      <c r="B18" s="4" t="s">
        <v>12</v>
      </c>
    </row>
    <row r="19" spans="1:2" ht="12.75">
      <c r="A19" s="2" t="s">
        <v>1</v>
      </c>
      <c r="B19" s="4" t="s">
        <v>69</v>
      </c>
    </row>
    <row r="20" spans="2:7" ht="12.75">
      <c r="B20" s="4"/>
      <c r="G20" t="s">
        <v>74</v>
      </c>
    </row>
    <row r="21" spans="2:7" ht="12.75">
      <c r="B21" s="4"/>
      <c r="G21" t="s">
        <v>90</v>
      </c>
    </row>
    <row r="22" spans="2:7" ht="12.75">
      <c r="B22" s="4"/>
      <c r="G22" t="s">
        <v>98</v>
      </c>
    </row>
    <row r="24" spans="1:2" ht="12.75">
      <c r="A24" s="2" t="s">
        <v>77</v>
      </c>
      <c r="B24" t="s">
        <v>78</v>
      </c>
    </row>
    <row r="25" ht="12.75">
      <c r="C25" t="s">
        <v>79</v>
      </c>
    </row>
    <row r="26" ht="12.75">
      <c r="C26" t="s">
        <v>80</v>
      </c>
    </row>
    <row r="27" ht="12.75">
      <c r="D27" t="s">
        <v>81</v>
      </c>
    </row>
    <row r="28" ht="12.75">
      <c r="C28" t="s">
        <v>91</v>
      </c>
    </row>
    <row r="30" spans="1:6" ht="12.75">
      <c r="A30" s="2" t="s">
        <v>99</v>
      </c>
      <c r="B30">
        <v>8</v>
      </c>
      <c r="E30" t="s">
        <v>100</v>
      </c>
      <c r="F30">
        <v>6</v>
      </c>
    </row>
    <row r="31" ht="12.75">
      <c r="A31" s="2" t="s">
        <v>101</v>
      </c>
    </row>
  </sheetData>
  <sheetProtection/>
  <printOptions/>
  <pageMargins left="0.75" right="0.75" top="1" bottom="1" header="0.5" footer="0.5"/>
  <pageSetup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Munka11h"/>
  <dimension ref="A1:BS56"/>
  <sheetViews>
    <sheetView zoomScalePageLayoutView="0" workbookViewId="0" topLeftCell="A1">
      <selection activeCell="G21" sqref="G21"/>
    </sheetView>
  </sheetViews>
  <sheetFormatPr defaultColWidth="4.7109375" defaultRowHeight="12.75"/>
  <cols>
    <col min="1" max="1" width="6.00390625" style="2" customWidth="1"/>
    <col min="2" max="4" width="4.7109375" style="2" customWidth="1"/>
    <col min="5" max="5" width="2.8515625" style="2" customWidth="1"/>
    <col min="6" max="6" width="1.421875" style="2" customWidth="1"/>
    <col min="7" max="7" width="6.00390625" style="2" customWidth="1"/>
    <col min="8" max="11" width="4.7109375" style="2" customWidth="1"/>
    <col min="12" max="12" width="1.421875" style="2" customWidth="1"/>
    <col min="13" max="13" width="6.00390625" style="2" customWidth="1"/>
    <col min="14" max="14" width="4.7109375" style="2" customWidth="1"/>
    <col min="15" max="15" width="5.8515625" style="2" customWidth="1"/>
    <col min="16" max="17" width="4.7109375" style="2" customWidth="1"/>
    <col min="18" max="18" width="1.421875" style="2" customWidth="1"/>
    <col min="19" max="19" width="6.00390625" style="2" customWidth="1"/>
    <col min="20" max="23" width="4.7109375" style="2" customWidth="1"/>
    <col min="24" max="24" width="1.421875" style="2" customWidth="1"/>
    <col min="25" max="25" width="6.00390625" style="2" customWidth="1"/>
    <col min="26" max="26" width="4.7109375" style="2" customWidth="1"/>
    <col min="27" max="27" width="5.8515625" style="2" customWidth="1"/>
    <col min="28" max="28" width="4.7109375" style="2" customWidth="1"/>
    <col min="29" max="29" width="5.00390625" style="2" customWidth="1"/>
    <col min="30" max="30" width="1.421875" style="2" customWidth="1"/>
    <col min="31" max="32" width="5.7109375" style="2" customWidth="1"/>
    <col min="33" max="34" width="4.7109375" style="2" customWidth="1"/>
    <col min="35" max="35" width="5.00390625" style="2" customWidth="1"/>
    <col min="36" max="36" width="1.421875" style="2" customWidth="1"/>
    <col min="37" max="37" width="6.00390625" style="2" customWidth="1"/>
    <col min="38" max="38" width="4.7109375" style="2" customWidth="1"/>
    <col min="39" max="39" width="5.8515625" style="2" customWidth="1"/>
    <col min="40" max="41" width="4.7109375" style="2" customWidth="1"/>
    <col min="42" max="42" width="1.421875" style="2" customWidth="1"/>
    <col min="43" max="43" width="6.00390625" style="2" customWidth="1"/>
    <col min="44" max="44" width="4.7109375" style="2" customWidth="1"/>
    <col min="45" max="45" width="6.7109375" style="2" customWidth="1"/>
    <col min="46" max="47" width="4.7109375" style="2" customWidth="1"/>
    <col min="48" max="48" width="1.421875" style="2" customWidth="1"/>
    <col min="49" max="49" width="6.00390625" style="2" customWidth="1"/>
    <col min="50" max="50" width="4.7109375" style="2" customWidth="1"/>
    <col min="51" max="51" width="8.140625" style="2" customWidth="1"/>
    <col min="52" max="53" width="4.7109375" style="2" customWidth="1"/>
    <col min="54" max="54" width="1.57421875" style="2" customWidth="1"/>
    <col min="55" max="56" width="4.7109375" style="2" customWidth="1"/>
    <col min="57" max="57" width="9.00390625" style="2" customWidth="1"/>
    <col min="58" max="59" width="4.7109375" style="2" customWidth="1"/>
    <col min="60" max="60" width="2.140625" style="2" customWidth="1"/>
    <col min="61" max="62" width="4.7109375" style="2" customWidth="1"/>
    <col min="63" max="63" width="9.7109375" style="2" customWidth="1"/>
    <col min="64" max="64" width="5.28125" style="2" customWidth="1"/>
    <col min="65" max="65" width="4.7109375" style="2" customWidth="1"/>
    <col min="66" max="66" width="2.57421875" style="2" customWidth="1"/>
    <col min="67" max="68" width="4.7109375" style="2" customWidth="1"/>
    <col min="69" max="69" width="11.57421875" style="2" customWidth="1"/>
    <col min="70" max="16384" width="4.7109375" style="2" customWidth="1"/>
  </cols>
  <sheetData>
    <row r="1" spans="1:70" ht="12.75">
      <c r="A1" s="2" t="s">
        <v>21</v>
      </c>
      <c r="B1" s="2" t="s">
        <v>22</v>
      </c>
      <c r="D1" s="2" t="s">
        <v>23</v>
      </c>
      <c r="G1" s="3" t="s">
        <v>25</v>
      </c>
      <c r="H1" s="2" t="s">
        <v>22</v>
      </c>
      <c r="J1" s="2" t="s">
        <v>24</v>
      </c>
      <c r="M1" s="2" t="s">
        <v>21</v>
      </c>
      <c r="N1" s="2" t="s">
        <v>22</v>
      </c>
      <c r="P1" s="2" t="s">
        <v>23</v>
      </c>
      <c r="S1" s="3" t="s">
        <v>25</v>
      </c>
      <c r="T1" s="2" t="s">
        <v>22</v>
      </c>
      <c r="V1" s="2" t="s">
        <v>24</v>
      </c>
      <c r="Y1" s="2" t="s">
        <v>21</v>
      </c>
      <c r="Z1" s="2" t="s">
        <v>22</v>
      </c>
      <c r="AB1" s="2" t="s">
        <v>23</v>
      </c>
      <c r="AE1" s="3" t="s">
        <v>25</v>
      </c>
      <c r="AF1" s="2" t="s">
        <v>22</v>
      </c>
      <c r="AH1" s="2" t="s">
        <v>24</v>
      </c>
      <c r="AK1" s="2" t="s">
        <v>21</v>
      </c>
      <c r="AL1" s="2" t="s">
        <v>22</v>
      </c>
      <c r="AN1" s="2" t="s">
        <v>23</v>
      </c>
      <c r="AQ1" s="3" t="s">
        <v>25</v>
      </c>
      <c r="AR1" s="2" t="s">
        <v>22</v>
      </c>
      <c r="AT1" s="2" t="s">
        <v>24</v>
      </c>
      <c r="AW1" s="2" t="s">
        <v>21</v>
      </c>
      <c r="AX1" s="2" t="s">
        <v>22</v>
      </c>
      <c r="AZ1" s="2" t="s">
        <v>23</v>
      </c>
      <c r="BC1" s="3" t="s">
        <v>25</v>
      </c>
      <c r="BD1" s="2" t="s">
        <v>22</v>
      </c>
      <c r="BF1" s="2" t="s">
        <v>24</v>
      </c>
      <c r="BI1" s="2" t="s">
        <v>21</v>
      </c>
      <c r="BJ1" s="2" t="s">
        <v>22</v>
      </c>
      <c r="BL1" s="2" t="s">
        <v>23</v>
      </c>
      <c r="BO1" s="3" t="s">
        <v>25</v>
      </c>
      <c r="BP1" s="2" t="s">
        <v>22</v>
      </c>
      <c r="BR1" s="2" t="s">
        <v>24</v>
      </c>
    </row>
    <row r="2" spans="1:70" ht="12.75">
      <c r="A2" s="9">
        <v>2</v>
      </c>
      <c r="B2" s="9">
        <v>1</v>
      </c>
      <c r="C2" s="9"/>
      <c r="D2" s="9">
        <v>2</v>
      </c>
      <c r="E2" s="9"/>
      <c r="F2" s="9"/>
      <c r="G2" s="9">
        <v>3</v>
      </c>
      <c r="H2" s="9">
        <v>1</v>
      </c>
      <c r="I2" s="9"/>
      <c r="J2" s="9">
        <v>4</v>
      </c>
      <c r="K2" s="9"/>
      <c r="L2" s="9"/>
      <c r="M2" s="9">
        <v>4</v>
      </c>
      <c r="N2" s="9">
        <v>2</v>
      </c>
      <c r="O2" s="9"/>
      <c r="P2" s="9">
        <v>8</v>
      </c>
      <c r="Q2" s="9"/>
      <c r="R2" s="9"/>
      <c r="S2" s="9">
        <v>5</v>
      </c>
      <c r="T2" s="9">
        <v>2</v>
      </c>
      <c r="U2" s="9"/>
      <c r="V2" s="9">
        <v>12</v>
      </c>
      <c r="W2" s="9"/>
      <c r="X2" s="9"/>
      <c r="Y2" s="9">
        <v>6</v>
      </c>
      <c r="Z2" s="9">
        <v>3</v>
      </c>
      <c r="AA2" s="9"/>
      <c r="AB2" s="9">
        <v>18</v>
      </c>
      <c r="AC2" s="9"/>
      <c r="AD2" s="9"/>
      <c r="AE2" s="9">
        <v>7</v>
      </c>
      <c r="AF2" s="9">
        <v>3</v>
      </c>
      <c r="AG2" s="9"/>
      <c r="AH2" s="9">
        <v>24</v>
      </c>
      <c r="AI2" s="9"/>
      <c r="AJ2" s="9"/>
      <c r="AK2" s="9">
        <v>8</v>
      </c>
      <c r="AL2" s="9">
        <v>4</v>
      </c>
      <c r="AM2" s="9"/>
      <c r="AN2" s="9">
        <v>32</v>
      </c>
      <c r="AO2" s="9"/>
      <c r="AP2" s="9"/>
      <c r="AQ2" s="9">
        <v>9</v>
      </c>
      <c r="AR2" s="9">
        <v>4</v>
      </c>
      <c r="AS2" s="9"/>
      <c r="AT2" s="9">
        <v>40</v>
      </c>
      <c r="AU2" s="9"/>
      <c r="AV2" s="9"/>
      <c r="AW2" s="9">
        <v>10</v>
      </c>
      <c r="AX2" s="9">
        <v>5</v>
      </c>
      <c r="AY2" s="9"/>
      <c r="AZ2" s="9">
        <v>50</v>
      </c>
      <c r="BC2" s="9">
        <v>11</v>
      </c>
      <c r="BD2" s="9">
        <v>5</v>
      </c>
      <c r="BE2" s="9"/>
      <c r="BF2" s="9">
        <v>60</v>
      </c>
      <c r="BI2" s="9">
        <v>12</v>
      </c>
      <c r="BJ2" s="9">
        <v>6</v>
      </c>
      <c r="BK2" s="9"/>
      <c r="BL2" s="9">
        <v>72</v>
      </c>
      <c r="BO2" s="9">
        <v>13</v>
      </c>
      <c r="BP2" s="9">
        <v>6</v>
      </c>
      <c r="BQ2" s="9"/>
      <c r="BR2" s="9">
        <v>84</v>
      </c>
    </row>
    <row r="3" spans="1:70" ht="12.75">
      <c r="A3" s="2" t="s">
        <v>21</v>
      </c>
      <c r="C3" s="3" t="s">
        <v>30</v>
      </c>
      <c r="D3" s="2">
        <v>2</v>
      </c>
      <c r="G3" s="2" t="s">
        <v>34</v>
      </c>
      <c r="I3" s="3" t="s">
        <v>30</v>
      </c>
      <c r="J3" s="2">
        <v>4</v>
      </c>
      <c r="M3" s="2" t="s">
        <v>35</v>
      </c>
      <c r="O3" s="3" t="s">
        <v>30</v>
      </c>
      <c r="P3" s="2">
        <v>8</v>
      </c>
      <c r="S3" s="2" t="s">
        <v>36</v>
      </c>
      <c r="U3" s="3" t="s">
        <v>30</v>
      </c>
      <c r="V3" s="2">
        <v>12</v>
      </c>
      <c r="Y3" s="2" t="s">
        <v>29</v>
      </c>
      <c r="AA3" s="3" t="s">
        <v>30</v>
      </c>
      <c r="AB3" s="2">
        <v>18</v>
      </c>
      <c r="AE3" s="2" t="s">
        <v>28</v>
      </c>
      <c r="AG3" s="3" t="s">
        <v>27</v>
      </c>
      <c r="AH3" s="2">
        <v>24</v>
      </c>
      <c r="AK3" s="2" t="s">
        <v>31</v>
      </c>
      <c r="AM3" s="3" t="s">
        <v>27</v>
      </c>
      <c r="AN3" s="2">
        <v>32</v>
      </c>
      <c r="AQ3" s="2" t="s">
        <v>32</v>
      </c>
      <c r="AS3" s="3" t="s">
        <v>27</v>
      </c>
      <c r="AT3" s="2">
        <v>40</v>
      </c>
      <c r="AW3" s="2" t="s">
        <v>33</v>
      </c>
      <c r="AY3" s="3" t="s">
        <v>27</v>
      </c>
      <c r="AZ3" s="2">
        <v>50</v>
      </c>
      <c r="BC3" s="4" t="s">
        <v>41</v>
      </c>
      <c r="BF3" s="2">
        <v>60</v>
      </c>
      <c r="BI3" s="4" t="s">
        <v>42</v>
      </c>
      <c r="BL3" s="4">
        <v>72</v>
      </c>
      <c r="BO3" s="4" t="s">
        <v>43</v>
      </c>
      <c r="BR3" s="2">
        <v>84</v>
      </c>
    </row>
    <row r="4" spans="1:70" ht="12.75">
      <c r="A4" s="8" t="s">
        <v>19</v>
      </c>
      <c r="B4" s="1" t="s">
        <v>20</v>
      </c>
      <c r="C4" s="1" t="s">
        <v>18</v>
      </c>
      <c r="D4" s="1" t="s">
        <v>67</v>
      </c>
      <c r="G4" s="8" t="s">
        <v>19</v>
      </c>
      <c r="H4" s="1" t="s">
        <v>20</v>
      </c>
      <c r="I4" s="1" t="s">
        <v>18</v>
      </c>
      <c r="J4" s="1" t="s">
        <v>67</v>
      </c>
      <c r="M4" s="8" t="s">
        <v>19</v>
      </c>
      <c r="N4" s="1" t="s">
        <v>20</v>
      </c>
      <c r="O4" s="1" t="s">
        <v>18</v>
      </c>
      <c r="P4" s="1" t="s">
        <v>67</v>
      </c>
      <c r="S4" s="8" t="s">
        <v>19</v>
      </c>
      <c r="T4" s="1" t="s">
        <v>20</v>
      </c>
      <c r="U4" s="1" t="s">
        <v>18</v>
      </c>
      <c r="V4" s="1" t="s">
        <v>67</v>
      </c>
      <c r="Y4" s="8" t="s">
        <v>19</v>
      </c>
      <c r="Z4" s="1" t="s">
        <v>20</v>
      </c>
      <c r="AA4" s="1" t="s">
        <v>18</v>
      </c>
      <c r="AB4" s="1" t="s">
        <v>67</v>
      </c>
      <c r="AE4" s="8" t="s">
        <v>19</v>
      </c>
      <c r="AF4" s="1" t="s">
        <v>20</v>
      </c>
      <c r="AG4" s="1" t="s">
        <v>18</v>
      </c>
      <c r="AH4" s="1" t="s">
        <v>67</v>
      </c>
      <c r="AK4" s="8" t="s">
        <v>19</v>
      </c>
      <c r="AL4" s="1" t="s">
        <v>20</v>
      </c>
      <c r="AM4" s="1" t="s">
        <v>18</v>
      </c>
      <c r="AN4" s="1" t="s">
        <v>67</v>
      </c>
      <c r="AQ4" s="8" t="s">
        <v>19</v>
      </c>
      <c r="AR4" s="1" t="s">
        <v>20</v>
      </c>
      <c r="AS4" s="1" t="s">
        <v>18</v>
      </c>
      <c r="AT4" s="1" t="s">
        <v>67</v>
      </c>
      <c r="AW4" s="8" t="s">
        <v>19</v>
      </c>
      <c r="AX4" s="1" t="s">
        <v>20</v>
      </c>
      <c r="AY4" s="1" t="s">
        <v>18</v>
      </c>
      <c r="AZ4" s="1" t="s">
        <v>67</v>
      </c>
      <c r="BC4" s="1" t="s">
        <v>19</v>
      </c>
      <c r="BD4" s="1" t="s">
        <v>20</v>
      </c>
      <c r="BE4" s="1" t="s">
        <v>18</v>
      </c>
      <c r="BF4" s="1" t="s">
        <v>67</v>
      </c>
      <c r="BI4" s="1" t="s">
        <v>19</v>
      </c>
      <c r="BJ4" s="1" t="s">
        <v>20</v>
      </c>
      <c r="BK4" s="1" t="s">
        <v>18</v>
      </c>
      <c r="BL4" s="1" t="s">
        <v>67</v>
      </c>
      <c r="BO4" s="1" t="s">
        <v>19</v>
      </c>
      <c r="BP4" s="1" t="s">
        <v>20</v>
      </c>
      <c r="BQ4" s="1" t="s">
        <v>18</v>
      </c>
      <c r="BR4" s="1" t="s">
        <v>67</v>
      </c>
    </row>
    <row r="5" spans="1:71" ht="12.75">
      <c r="A5" s="1">
        <v>0</v>
      </c>
      <c r="B5" s="1">
        <v>0</v>
      </c>
      <c r="C5" s="1">
        <v>1</v>
      </c>
      <c r="D5" s="1">
        <v>50</v>
      </c>
      <c r="G5" s="1">
        <v>0</v>
      </c>
      <c r="H5" s="1">
        <v>0</v>
      </c>
      <c r="I5" s="1">
        <v>1</v>
      </c>
      <c r="J5" s="1">
        <v>16.666666666666668</v>
      </c>
      <c r="K5" s="2">
        <f>J5</f>
        <v>16.666666666666668</v>
      </c>
      <c r="M5" s="1">
        <v>0</v>
      </c>
      <c r="N5" s="1">
        <v>0</v>
      </c>
      <c r="O5" s="1">
        <v>1</v>
      </c>
      <c r="P5" s="1">
        <v>4.166666666666667</v>
      </c>
      <c r="Q5" s="2">
        <f>P5</f>
        <v>4.166666666666667</v>
      </c>
      <c r="S5" s="1">
        <v>0</v>
      </c>
      <c r="T5" s="1">
        <v>0</v>
      </c>
      <c r="U5" s="1">
        <v>1</v>
      </c>
      <c r="V5" s="1">
        <v>0.8333333333333334</v>
      </c>
      <c r="W5" s="2">
        <f>V5</f>
        <v>0.8333333333333334</v>
      </c>
      <c r="Y5" s="1">
        <v>0</v>
      </c>
      <c r="Z5" s="1">
        <v>0</v>
      </c>
      <c r="AA5" s="1">
        <v>1</v>
      </c>
      <c r="AB5" s="1">
        <v>0.1388888888888889</v>
      </c>
      <c r="AC5" s="2">
        <f>AB5</f>
        <v>0.1388888888888889</v>
      </c>
      <c r="AE5" s="1">
        <v>0</v>
      </c>
      <c r="AF5" s="1">
        <v>0</v>
      </c>
      <c r="AG5" s="1">
        <v>1</v>
      </c>
      <c r="AH5" s="1">
        <v>0.01984126984126984</v>
      </c>
      <c r="AI5" s="2">
        <f>AH5</f>
        <v>0.01984126984126984</v>
      </c>
      <c r="AK5" s="1">
        <v>0</v>
      </c>
      <c r="AL5" s="1">
        <v>0</v>
      </c>
      <c r="AM5" s="1">
        <v>1</v>
      </c>
      <c r="AN5" s="1">
        <v>0.00248015873015873</v>
      </c>
      <c r="AO5" s="2">
        <f>AN5</f>
        <v>0.00248015873015873</v>
      </c>
      <c r="AQ5" s="1">
        <v>0</v>
      </c>
      <c r="AR5" s="1">
        <v>0</v>
      </c>
      <c r="AS5" s="1">
        <v>1</v>
      </c>
      <c r="AT5" s="1">
        <v>0.0002755731922398589</v>
      </c>
      <c r="AU5" s="2">
        <f>AT5</f>
        <v>0.0002755731922398589</v>
      </c>
      <c r="AW5" s="1">
        <v>0</v>
      </c>
      <c r="AX5" s="1">
        <v>0</v>
      </c>
      <c r="AY5" s="1">
        <v>1</v>
      </c>
      <c r="AZ5" s="1">
        <v>2.755731922398589E-05</v>
      </c>
      <c r="BA5" s="2">
        <f>AZ5</f>
        <v>2.755731922398589E-05</v>
      </c>
      <c r="BC5" s="1">
        <v>0</v>
      </c>
      <c r="BD5" s="1">
        <v>0</v>
      </c>
      <c r="BE5" s="1">
        <v>1</v>
      </c>
      <c r="BF5" s="1">
        <f>100*BE5/BE$36</f>
        <v>2.505210838544172E-06</v>
      </c>
      <c r="BG5" s="2">
        <f>BF5</f>
        <v>2.505210838544172E-06</v>
      </c>
      <c r="BI5" s="1">
        <v>0</v>
      </c>
      <c r="BJ5" s="1">
        <v>0</v>
      </c>
      <c r="BK5" s="1">
        <v>1</v>
      </c>
      <c r="BL5" s="1">
        <f aca="true" t="shared" si="0" ref="BL5:BL40">100*BK5/BK$42</f>
        <v>2.08767569878681E-07</v>
      </c>
      <c r="BM5" s="2">
        <f>BL5</f>
        <v>2.08767569878681E-07</v>
      </c>
      <c r="BO5" s="1">
        <v>0</v>
      </c>
      <c r="BP5" s="1">
        <v>0</v>
      </c>
      <c r="BQ5" s="1">
        <v>1</v>
      </c>
      <c r="BR5" s="1">
        <f aca="true" t="shared" si="1" ref="BR5:BR46">100*BQ5/BQ$48</f>
        <v>1.6059043836821613E-08</v>
      </c>
      <c r="BS5" s="2">
        <f>BR5</f>
        <v>1.6059043836821613E-08</v>
      </c>
    </row>
    <row r="6" spans="1:71" ht="12.75">
      <c r="A6" s="1">
        <v>100</v>
      </c>
      <c r="B6" s="1">
        <v>2</v>
      </c>
      <c r="C6" s="1">
        <v>1</v>
      </c>
      <c r="D6" s="1">
        <v>50</v>
      </c>
      <c r="E6" s="6" t="s">
        <v>26</v>
      </c>
      <c r="G6" s="1">
        <v>50</v>
      </c>
      <c r="H6" s="1">
        <v>2</v>
      </c>
      <c r="I6" s="1">
        <v>2</v>
      </c>
      <c r="J6" s="1">
        <v>33.333333333333336</v>
      </c>
      <c r="K6" s="2">
        <f>K5+J6</f>
        <v>50</v>
      </c>
      <c r="M6" s="1">
        <v>25</v>
      </c>
      <c r="N6" s="1">
        <v>2</v>
      </c>
      <c r="O6" s="1">
        <v>3</v>
      </c>
      <c r="P6" s="1">
        <v>12.5</v>
      </c>
      <c r="Q6" s="2">
        <f>P6+Q5</f>
        <v>16.666666666666668</v>
      </c>
      <c r="S6" s="1">
        <v>16.666666666666668</v>
      </c>
      <c r="T6" s="1">
        <v>2</v>
      </c>
      <c r="U6" s="1">
        <v>4</v>
      </c>
      <c r="V6" s="1">
        <v>3.3333333333333335</v>
      </c>
      <c r="W6" s="2">
        <f aca="true" t="shared" si="2" ref="W6:W11">V6+W5</f>
        <v>4.166666666666667</v>
      </c>
      <c r="Y6" s="1">
        <v>11.11111111111111</v>
      </c>
      <c r="Z6" s="1">
        <v>2</v>
      </c>
      <c r="AA6" s="1">
        <v>5</v>
      </c>
      <c r="AB6" s="1">
        <v>0.6944444444444444</v>
      </c>
      <c r="AC6" s="2">
        <f aca="true" t="shared" si="3" ref="AC6:AC14">AB6+AC5</f>
        <v>0.8333333333333333</v>
      </c>
      <c r="AE6" s="1">
        <v>8.333333333333334</v>
      </c>
      <c r="AF6" s="1">
        <v>2</v>
      </c>
      <c r="AG6" s="1">
        <v>6</v>
      </c>
      <c r="AH6" s="1">
        <v>0.11904761904761904</v>
      </c>
      <c r="AI6" s="2">
        <f aca="true" t="shared" si="4" ref="AI6:AI17">AH6+AI5</f>
        <v>0.1388888888888889</v>
      </c>
      <c r="AK6" s="1">
        <v>6.25</v>
      </c>
      <c r="AL6" s="1">
        <v>2</v>
      </c>
      <c r="AM6" s="1">
        <v>7</v>
      </c>
      <c r="AN6" s="1">
        <v>0.017361111111111112</v>
      </c>
      <c r="AO6" s="2">
        <f aca="true" t="shared" si="5" ref="AO6:AO21">AN6+AO5</f>
        <v>0.01984126984126984</v>
      </c>
      <c r="AQ6" s="1">
        <v>5</v>
      </c>
      <c r="AR6" s="1">
        <v>2</v>
      </c>
      <c r="AS6" s="1">
        <v>8</v>
      </c>
      <c r="AT6" s="1">
        <v>0.002204585537918871</v>
      </c>
      <c r="AU6" s="2">
        <f aca="true" t="shared" si="6" ref="AU6:AU25">AT6+AU5</f>
        <v>0.00248015873015873</v>
      </c>
      <c r="AW6" s="1">
        <v>4</v>
      </c>
      <c r="AX6" s="1">
        <v>2</v>
      </c>
      <c r="AY6" s="1">
        <v>9</v>
      </c>
      <c r="AZ6" s="1">
        <v>0.000248015873015873</v>
      </c>
      <c r="BA6" s="2">
        <f aca="true" t="shared" si="7" ref="BA6:BA28">AZ6+BA5</f>
        <v>0.0002755731922398589</v>
      </c>
      <c r="BC6" s="1">
        <v>3.3333333333333335</v>
      </c>
      <c r="BD6" s="1">
        <v>2</v>
      </c>
      <c r="BE6" s="1">
        <v>10</v>
      </c>
      <c r="BF6" s="1">
        <f aca="true" t="shared" si="8" ref="BF6:BF35">100*BE6/BE$36</f>
        <v>2.5052108385441718E-05</v>
      </c>
      <c r="BG6" s="2">
        <f>BF6+BG5</f>
        <v>2.755731922398589E-05</v>
      </c>
      <c r="BI6" s="19">
        <v>2.7777777777777777</v>
      </c>
      <c r="BJ6" s="1">
        <v>2</v>
      </c>
      <c r="BK6" s="1">
        <v>11</v>
      </c>
      <c r="BL6" s="1">
        <f t="shared" si="0"/>
        <v>2.296443268665491E-06</v>
      </c>
      <c r="BM6" s="2">
        <f>BL6+BM5</f>
        <v>2.505210838544172E-06</v>
      </c>
      <c r="BO6" s="1">
        <v>2.380952380952381</v>
      </c>
      <c r="BP6" s="1">
        <v>2</v>
      </c>
      <c r="BQ6" s="1">
        <v>12</v>
      </c>
      <c r="BR6" s="1">
        <f t="shared" si="1"/>
        <v>1.9270852604185937E-07</v>
      </c>
      <c r="BS6" s="2">
        <f>BR6+BS5</f>
        <v>2.08767569878681E-07</v>
      </c>
    </row>
    <row r="7" spans="3:71" ht="12.75">
      <c r="C7" s="2">
        <f>SUM(C5:C6)</f>
        <v>2</v>
      </c>
      <c r="G7" s="1">
        <v>100</v>
      </c>
      <c r="H7" s="1">
        <v>4</v>
      </c>
      <c r="I7" s="1">
        <v>3</v>
      </c>
      <c r="J7" s="1">
        <v>50</v>
      </c>
      <c r="K7" s="2">
        <f>K6+J7</f>
        <v>100</v>
      </c>
      <c r="M7" s="1">
        <v>50</v>
      </c>
      <c r="N7" s="1">
        <v>4</v>
      </c>
      <c r="O7" s="1">
        <v>7</v>
      </c>
      <c r="P7" s="1">
        <v>29.166666666666668</v>
      </c>
      <c r="Q7" s="2">
        <f>P7+Q6</f>
        <v>45.833333333333336</v>
      </c>
      <c r="S7" s="1">
        <v>33.333333333333336</v>
      </c>
      <c r="T7" s="17">
        <v>4</v>
      </c>
      <c r="U7" s="1">
        <v>12</v>
      </c>
      <c r="V7" s="1">
        <v>10</v>
      </c>
      <c r="W7" s="2">
        <f t="shared" si="2"/>
        <v>14.166666666666668</v>
      </c>
      <c r="Y7" s="1">
        <v>22.22222222222222</v>
      </c>
      <c r="Z7" s="1">
        <v>4</v>
      </c>
      <c r="AA7" s="1">
        <v>18</v>
      </c>
      <c r="AB7" s="1">
        <v>2.5</v>
      </c>
      <c r="AC7" s="2">
        <f t="shared" si="3"/>
        <v>3.333333333333333</v>
      </c>
      <c r="AE7" s="1">
        <v>16.666666666666668</v>
      </c>
      <c r="AF7" s="1">
        <v>4</v>
      </c>
      <c r="AG7" s="1">
        <v>25</v>
      </c>
      <c r="AH7" s="1">
        <v>0.49603174603174605</v>
      </c>
      <c r="AI7" s="2">
        <f t="shared" si="4"/>
        <v>0.6349206349206349</v>
      </c>
      <c r="AK7" s="1">
        <v>12.5</v>
      </c>
      <c r="AL7" s="1">
        <v>4</v>
      </c>
      <c r="AM7" s="1">
        <v>33</v>
      </c>
      <c r="AN7" s="1">
        <v>0.0818452380952381</v>
      </c>
      <c r="AO7" s="2">
        <f t="shared" si="5"/>
        <v>0.10168650793650794</v>
      </c>
      <c r="AQ7" s="1">
        <v>10</v>
      </c>
      <c r="AR7" s="1">
        <v>4</v>
      </c>
      <c r="AS7" s="1">
        <v>42</v>
      </c>
      <c r="AT7" s="1">
        <v>0.011574074074074073</v>
      </c>
      <c r="AU7" s="2">
        <f t="shared" si="6"/>
        <v>0.014054232804232803</v>
      </c>
      <c r="AW7" s="1">
        <v>8</v>
      </c>
      <c r="AX7" s="1">
        <v>4</v>
      </c>
      <c r="AY7" s="1">
        <v>52</v>
      </c>
      <c r="AZ7" s="1">
        <v>0.0014329805996472662</v>
      </c>
      <c r="BA7" s="2">
        <f t="shared" si="7"/>
        <v>0.0017085537918871251</v>
      </c>
      <c r="BC7" s="1">
        <v>6.666666666666667</v>
      </c>
      <c r="BD7" s="1">
        <v>4</v>
      </c>
      <c r="BE7" s="1">
        <v>63</v>
      </c>
      <c r="BF7" s="1">
        <f t="shared" si="8"/>
        <v>0.00015782828282828284</v>
      </c>
      <c r="BG7" s="2">
        <f aca="true" t="shared" si="9" ref="BG7:BG35">BF7+BG6</f>
        <v>0.00018538560205226873</v>
      </c>
      <c r="BI7" s="19">
        <v>5.555555555555555</v>
      </c>
      <c r="BJ7" s="1">
        <v>4</v>
      </c>
      <c r="BK7" s="1">
        <v>75</v>
      </c>
      <c r="BL7" s="1">
        <f t="shared" si="0"/>
        <v>1.5657567740901075E-05</v>
      </c>
      <c r="BM7" s="2">
        <f aca="true" t="shared" si="10" ref="BM7:BM41">BL7+BM6</f>
        <v>1.8162778579445246E-05</v>
      </c>
      <c r="BO7" s="1">
        <v>4.761904761904762</v>
      </c>
      <c r="BP7" s="1">
        <v>4</v>
      </c>
      <c r="BQ7" s="1">
        <v>88</v>
      </c>
      <c r="BR7" s="1">
        <f t="shared" si="1"/>
        <v>1.413195857640302E-06</v>
      </c>
      <c r="BS7" s="2">
        <f aca="true" t="shared" si="11" ref="BS7:BS47">BR7+BS6</f>
        <v>1.6219634275189831E-06</v>
      </c>
    </row>
    <row r="8" spans="1:71" ht="12.75">
      <c r="A8" s="3"/>
      <c r="I8" s="2">
        <v>6</v>
      </c>
      <c r="M8" s="1">
        <v>75</v>
      </c>
      <c r="N8" s="1">
        <v>6</v>
      </c>
      <c r="O8" s="1">
        <v>9</v>
      </c>
      <c r="P8" s="1">
        <v>37.5</v>
      </c>
      <c r="Q8" s="2">
        <f>P8+Q7</f>
        <v>83.33333333333334</v>
      </c>
      <c r="S8" s="1">
        <v>50</v>
      </c>
      <c r="T8" s="18">
        <v>6</v>
      </c>
      <c r="U8" s="1">
        <v>24</v>
      </c>
      <c r="V8" s="1">
        <v>20</v>
      </c>
      <c r="W8" s="2">
        <f t="shared" si="2"/>
        <v>34.16666666666667</v>
      </c>
      <c r="Y8" s="1">
        <v>33.333333333333336</v>
      </c>
      <c r="Z8" s="17">
        <v>6</v>
      </c>
      <c r="AA8" s="1">
        <v>46</v>
      </c>
      <c r="AB8" s="1">
        <v>6.388888888888889</v>
      </c>
      <c r="AC8" s="2">
        <f t="shared" si="3"/>
        <v>9.722222222222221</v>
      </c>
      <c r="AE8" s="1">
        <v>25</v>
      </c>
      <c r="AF8" s="1">
        <v>6</v>
      </c>
      <c r="AG8" s="1">
        <v>76</v>
      </c>
      <c r="AH8" s="1">
        <v>1.507936507936508</v>
      </c>
      <c r="AI8" s="2">
        <f t="shared" si="4"/>
        <v>2.142857142857143</v>
      </c>
      <c r="AK8" s="1">
        <v>18.75</v>
      </c>
      <c r="AL8" s="1">
        <v>6</v>
      </c>
      <c r="AM8" s="1">
        <v>115</v>
      </c>
      <c r="AN8" s="1">
        <v>0.28521825396825395</v>
      </c>
      <c r="AO8" s="2">
        <f t="shared" si="5"/>
        <v>0.38690476190476186</v>
      </c>
      <c r="AQ8" s="1">
        <v>15</v>
      </c>
      <c r="AR8" s="1">
        <v>6</v>
      </c>
      <c r="AS8" s="1">
        <v>164</v>
      </c>
      <c r="AT8" s="1">
        <v>0.04519400352733686</v>
      </c>
      <c r="AU8" s="2">
        <f t="shared" si="6"/>
        <v>0.05924823633156966</v>
      </c>
      <c r="AW8" s="1">
        <v>12</v>
      </c>
      <c r="AX8" s="1">
        <v>6</v>
      </c>
      <c r="AY8" s="1">
        <v>224</v>
      </c>
      <c r="AZ8" s="1">
        <v>0.006172839506172839</v>
      </c>
      <c r="BA8" s="2">
        <f t="shared" si="7"/>
        <v>0.007881393298059964</v>
      </c>
      <c r="BC8" s="1">
        <v>10</v>
      </c>
      <c r="BD8" s="1">
        <v>6</v>
      </c>
      <c r="BE8" s="1">
        <v>296</v>
      </c>
      <c r="BF8" s="1">
        <f t="shared" si="8"/>
        <v>0.0007415424082090749</v>
      </c>
      <c r="BG8" s="2">
        <f t="shared" si="9"/>
        <v>0.0009269280102613437</v>
      </c>
      <c r="BI8" s="19">
        <v>8.333333333333334</v>
      </c>
      <c r="BJ8" s="1">
        <v>6</v>
      </c>
      <c r="BK8" s="1">
        <v>381</v>
      </c>
      <c r="BL8" s="1">
        <f t="shared" si="0"/>
        <v>7.954044412377746E-05</v>
      </c>
      <c r="BM8" s="2">
        <f t="shared" si="10"/>
        <v>9.770322270322271E-05</v>
      </c>
      <c r="BO8" s="1">
        <v>7.142857142857143</v>
      </c>
      <c r="BP8" s="1">
        <v>6</v>
      </c>
      <c r="BQ8" s="1">
        <v>480</v>
      </c>
      <c r="BR8" s="1">
        <f t="shared" si="1"/>
        <v>7.708341041674374E-06</v>
      </c>
      <c r="BS8" s="2">
        <f t="shared" si="11"/>
        <v>9.330304469193358E-06</v>
      </c>
    </row>
    <row r="9" spans="2:71" ht="12.75">
      <c r="B9" s="6"/>
      <c r="C9" s="6"/>
      <c r="G9" s="3"/>
      <c r="M9" s="1">
        <v>100</v>
      </c>
      <c r="N9" s="1">
        <v>8</v>
      </c>
      <c r="O9" s="1">
        <v>4</v>
      </c>
      <c r="P9" s="1">
        <v>16.666666666666668</v>
      </c>
      <c r="Q9" s="2">
        <f>P9+Q8</f>
        <v>100.00000000000001</v>
      </c>
      <c r="S9" s="1">
        <v>66.66666666666667</v>
      </c>
      <c r="T9" s="16">
        <v>8</v>
      </c>
      <c r="U9" s="1">
        <v>35</v>
      </c>
      <c r="V9" s="1">
        <v>29.166666666666668</v>
      </c>
      <c r="W9" s="2">
        <f t="shared" si="2"/>
        <v>63.33333333333334</v>
      </c>
      <c r="Y9" s="1">
        <v>44.44444444444444</v>
      </c>
      <c r="Z9" s="1">
        <v>8</v>
      </c>
      <c r="AA9" s="1">
        <v>93</v>
      </c>
      <c r="AB9" s="1">
        <v>12.916666666666666</v>
      </c>
      <c r="AC9" s="2">
        <f t="shared" si="3"/>
        <v>22.638888888888886</v>
      </c>
      <c r="AE9" s="1">
        <v>33.333333333333336</v>
      </c>
      <c r="AF9" s="17">
        <v>8</v>
      </c>
      <c r="AG9" s="1">
        <v>187</v>
      </c>
      <c r="AH9" s="1">
        <v>3.7103174603174605</v>
      </c>
      <c r="AI9" s="2">
        <f t="shared" si="4"/>
        <v>5.853174603174603</v>
      </c>
      <c r="AK9" s="1">
        <v>25</v>
      </c>
      <c r="AL9" s="1">
        <v>8</v>
      </c>
      <c r="AM9" s="1">
        <v>327</v>
      </c>
      <c r="AN9" s="1">
        <v>0.8110119047619048</v>
      </c>
      <c r="AO9" s="2">
        <f t="shared" si="5"/>
        <v>1.1979166666666665</v>
      </c>
      <c r="AQ9" s="1">
        <v>20</v>
      </c>
      <c r="AR9" s="1">
        <v>8</v>
      </c>
      <c r="AS9" s="1">
        <v>524</v>
      </c>
      <c r="AT9" s="1">
        <v>0.14440035273368607</v>
      </c>
      <c r="AU9" s="2">
        <f t="shared" si="6"/>
        <v>0.20364858906525574</v>
      </c>
      <c r="AW9" s="1">
        <v>16</v>
      </c>
      <c r="AX9" s="1">
        <v>8</v>
      </c>
      <c r="AY9" s="1">
        <v>790</v>
      </c>
      <c r="AZ9" s="1">
        <v>0.021770282186948854</v>
      </c>
      <c r="BA9" s="2">
        <f t="shared" si="7"/>
        <v>0.02965167548500882</v>
      </c>
      <c r="BC9" s="1">
        <v>13.333333333333334</v>
      </c>
      <c r="BD9" s="1">
        <v>8</v>
      </c>
      <c r="BE9" s="1">
        <v>1138</v>
      </c>
      <c r="BF9" s="1">
        <f t="shared" si="8"/>
        <v>0.0028509299342632678</v>
      </c>
      <c r="BG9" s="2">
        <f t="shared" si="9"/>
        <v>0.0037778579445246112</v>
      </c>
      <c r="BI9" s="19">
        <v>11.11111111111111</v>
      </c>
      <c r="BJ9" s="1">
        <v>8</v>
      </c>
      <c r="BK9" s="1">
        <v>1582</v>
      </c>
      <c r="BL9" s="1">
        <f t="shared" si="0"/>
        <v>0.00033027029554807334</v>
      </c>
      <c r="BM9" s="2">
        <f t="shared" si="10"/>
        <v>0.00042797351825129605</v>
      </c>
      <c r="BO9" s="1">
        <v>9.523809523809524</v>
      </c>
      <c r="BP9" s="1">
        <v>8</v>
      </c>
      <c r="BQ9" s="1">
        <v>2137</v>
      </c>
      <c r="BR9" s="1">
        <f t="shared" si="1"/>
        <v>3.431817667928779E-05</v>
      </c>
      <c r="BS9" s="2">
        <f t="shared" si="11"/>
        <v>4.364848114848115E-05</v>
      </c>
    </row>
    <row r="10" spans="15:71" ht="12.75">
      <c r="O10" s="2">
        <v>24</v>
      </c>
      <c r="S10" s="1">
        <v>83.33333333333333</v>
      </c>
      <c r="T10" s="18">
        <v>10</v>
      </c>
      <c r="U10" s="1">
        <v>24</v>
      </c>
      <c r="V10" s="1">
        <v>20</v>
      </c>
      <c r="W10" s="2">
        <f t="shared" si="2"/>
        <v>83.33333333333334</v>
      </c>
      <c r="Y10" s="1">
        <v>55.55555555555556</v>
      </c>
      <c r="Z10" s="18">
        <v>10</v>
      </c>
      <c r="AA10" s="1">
        <v>137</v>
      </c>
      <c r="AB10" s="1">
        <v>19.02777777777778</v>
      </c>
      <c r="AC10" s="2">
        <f t="shared" si="3"/>
        <v>41.666666666666664</v>
      </c>
      <c r="AE10" s="1">
        <v>41.666666666666664</v>
      </c>
      <c r="AF10" s="1">
        <v>10</v>
      </c>
      <c r="AG10" s="1">
        <v>366</v>
      </c>
      <c r="AH10" s="1">
        <v>7.261904761904762</v>
      </c>
      <c r="AI10" s="2">
        <f t="shared" si="4"/>
        <v>13.115079365079364</v>
      </c>
      <c r="AK10" s="1">
        <v>31.25</v>
      </c>
      <c r="AL10" s="1">
        <v>10</v>
      </c>
      <c r="AM10" s="1">
        <v>765</v>
      </c>
      <c r="AN10" s="1">
        <v>1.8973214285714286</v>
      </c>
      <c r="AO10" s="2">
        <f t="shared" si="5"/>
        <v>3.095238095238095</v>
      </c>
      <c r="AQ10" s="1">
        <v>25</v>
      </c>
      <c r="AR10" s="1">
        <v>10</v>
      </c>
      <c r="AS10" s="1">
        <v>1400</v>
      </c>
      <c r="AT10" s="1">
        <v>0.38580246913580246</v>
      </c>
      <c r="AU10" s="2">
        <f t="shared" si="6"/>
        <v>0.5894510582010581</v>
      </c>
      <c r="AW10" s="1">
        <v>20</v>
      </c>
      <c r="AX10" s="1">
        <v>10</v>
      </c>
      <c r="AY10" s="1">
        <v>2350</v>
      </c>
      <c r="AZ10" s="1">
        <v>0.06475970017636684</v>
      </c>
      <c r="BA10" s="2">
        <f t="shared" si="7"/>
        <v>0.09441137566137567</v>
      </c>
      <c r="BC10" s="1">
        <v>16.666666666666668</v>
      </c>
      <c r="BD10" s="1">
        <v>10</v>
      </c>
      <c r="BE10" s="1">
        <v>3708</v>
      </c>
      <c r="BF10" s="1">
        <f t="shared" si="8"/>
        <v>0.00928932178932179</v>
      </c>
      <c r="BG10" s="2">
        <f t="shared" si="9"/>
        <v>0.013067179733846402</v>
      </c>
      <c r="BI10" s="19">
        <v>13.88888888888889</v>
      </c>
      <c r="BJ10" s="1">
        <v>10</v>
      </c>
      <c r="BK10" s="1">
        <v>5582</v>
      </c>
      <c r="BL10" s="1">
        <f t="shared" si="0"/>
        <v>0.0011653405750627972</v>
      </c>
      <c r="BM10" s="2">
        <f t="shared" si="10"/>
        <v>0.0015933140933140932</v>
      </c>
      <c r="BO10" s="1">
        <v>11.904761904761905</v>
      </c>
      <c r="BP10" s="1">
        <v>10</v>
      </c>
      <c r="BQ10" s="1">
        <v>8096</v>
      </c>
      <c r="BR10" s="1">
        <f t="shared" si="1"/>
        <v>0.0001300140189029078</v>
      </c>
      <c r="BS10" s="2">
        <f t="shared" si="11"/>
        <v>0.00017366250005138896</v>
      </c>
    </row>
    <row r="11" spans="1:71" ht="12.75">
      <c r="A11" s="13" t="s">
        <v>13</v>
      </c>
      <c r="B11" s="13">
        <v>0</v>
      </c>
      <c r="I11" s="2" t="s">
        <v>73</v>
      </c>
      <c r="M11" s="3"/>
      <c r="S11" s="1">
        <v>100</v>
      </c>
      <c r="T11" s="17">
        <v>12</v>
      </c>
      <c r="U11" s="1">
        <v>20</v>
      </c>
      <c r="V11" s="1">
        <v>16.666666666666668</v>
      </c>
      <c r="W11" s="2">
        <f t="shared" si="2"/>
        <v>100.00000000000001</v>
      </c>
      <c r="Y11" s="1">
        <v>66.66666666666667</v>
      </c>
      <c r="Z11" s="16">
        <v>12</v>
      </c>
      <c r="AA11" s="1">
        <v>148</v>
      </c>
      <c r="AB11" s="1">
        <v>20.555555555555557</v>
      </c>
      <c r="AC11" s="2">
        <f t="shared" si="3"/>
        <v>62.22222222222222</v>
      </c>
      <c r="AE11" s="1">
        <v>50</v>
      </c>
      <c r="AF11" s="1">
        <v>12</v>
      </c>
      <c r="AG11" s="1">
        <v>591</v>
      </c>
      <c r="AH11" s="1">
        <v>11.726190476190476</v>
      </c>
      <c r="AI11" s="2">
        <f t="shared" si="4"/>
        <v>24.841269841269842</v>
      </c>
      <c r="AK11" s="1">
        <v>37.5</v>
      </c>
      <c r="AL11" s="17">
        <v>12</v>
      </c>
      <c r="AM11" s="1">
        <v>1523</v>
      </c>
      <c r="AN11" s="1">
        <v>3.777281746031746</v>
      </c>
      <c r="AO11" s="2">
        <f t="shared" si="5"/>
        <v>6.872519841269841</v>
      </c>
      <c r="AQ11" s="1">
        <v>30</v>
      </c>
      <c r="AR11" s="1">
        <v>12</v>
      </c>
      <c r="AS11" s="1">
        <v>3226</v>
      </c>
      <c r="AT11" s="1">
        <v>0.8889991181657848</v>
      </c>
      <c r="AU11" s="2">
        <f t="shared" si="6"/>
        <v>1.478450176366843</v>
      </c>
      <c r="AW11" s="1">
        <v>24</v>
      </c>
      <c r="AX11" s="1">
        <v>12</v>
      </c>
      <c r="AY11" s="1">
        <v>6072</v>
      </c>
      <c r="AZ11" s="1">
        <v>0.16732804232804233</v>
      </c>
      <c r="BA11" s="2">
        <f t="shared" si="7"/>
        <v>0.261739417989418</v>
      </c>
      <c r="BC11" s="1">
        <v>20</v>
      </c>
      <c r="BD11" s="1">
        <v>12</v>
      </c>
      <c r="BE11" s="1">
        <v>10538</v>
      </c>
      <c r="BF11" s="1">
        <f t="shared" si="8"/>
        <v>0.026399911816578484</v>
      </c>
      <c r="BG11" s="2">
        <f t="shared" si="9"/>
        <v>0.03946709155042488</v>
      </c>
      <c r="BI11" s="19">
        <v>16.666666666666668</v>
      </c>
      <c r="BJ11" s="1">
        <v>12</v>
      </c>
      <c r="BK11" s="1">
        <v>17222</v>
      </c>
      <c r="BL11" s="1">
        <f t="shared" si="0"/>
        <v>0.003595395088450644</v>
      </c>
      <c r="BM11" s="2">
        <f t="shared" si="10"/>
        <v>0.005188709181764737</v>
      </c>
      <c r="BO11" s="1">
        <v>14.285714285714286</v>
      </c>
      <c r="BP11" s="1">
        <v>12</v>
      </c>
      <c r="BQ11" s="1">
        <v>26860</v>
      </c>
      <c r="BR11" s="1">
        <f t="shared" si="1"/>
        <v>0.00043134591745702856</v>
      </c>
      <c r="BS11" s="2">
        <f t="shared" si="11"/>
        <v>0.0006050084175084176</v>
      </c>
    </row>
    <row r="12" spans="1:71" ht="12.75">
      <c r="A12" s="14" t="s">
        <v>14</v>
      </c>
      <c r="B12" s="14">
        <v>0</v>
      </c>
      <c r="G12" s="13" t="s">
        <v>13</v>
      </c>
      <c r="H12" s="13">
        <v>0</v>
      </c>
      <c r="I12" s="2">
        <v>0</v>
      </c>
      <c r="J12" s="2">
        <f>J5</f>
        <v>16.666666666666668</v>
      </c>
      <c r="N12" s="7"/>
      <c r="O12" s="6"/>
      <c r="U12" s="2">
        <v>120</v>
      </c>
      <c r="Y12" s="1">
        <v>77.77777777777777</v>
      </c>
      <c r="Z12" s="18">
        <v>14</v>
      </c>
      <c r="AA12" s="1">
        <v>136</v>
      </c>
      <c r="AB12" s="1">
        <v>18.88888888888889</v>
      </c>
      <c r="AC12" s="2">
        <f t="shared" si="3"/>
        <v>81.11111111111111</v>
      </c>
      <c r="AE12" s="1">
        <v>58.333333333333336</v>
      </c>
      <c r="AF12" s="18">
        <v>14</v>
      </c>
      <c r="AG12" s="1">
        <v>744</v>
      </c>
      <c r="AH12" s="1">
        <v>14.761904761904763</v>
      </c>
      <c r="AI12" s="2">
        <f t="shared" si="4"/>
        <v>39.60317460317461</v>
      </c>
      <c r="AK12" s="1">
        <v>43.75</v>
      </c>
      <c r="AL12" s="1">
        <v>14</v>
      </c>
      <c r="AM12" s="1">
        <v>2553</v>
      </c>
      <c r="AN12" s="1">
        <v>6.331845238095238</v>
      </c>
      <c r="AO12" s="2">
        <f t="shared" si="5"/>
        <v>13.204365079365079</v>
      </c>
      <c r="AQ12" s="1">
        <v>35</v>
      </c>
      <c r="AR12" s="1">
        <v>14</v>
      </c>
      <c r="AS12" s="1">
        <v>6436</v>
      </c>
      <c r="AT12" s="1">
        <v>1.773589065255732</v>
      </c>
      <c r="AU12" s="2">
        <f t="shared" si="6"/>
        <v>3.252039241622575</v>
      </c>
      <c r="AW12" s="1">
        <v>28</v>
      </c>
      <c r="AX12" s="1">
        <v>14</v>
      </c>
      <c r="AY12" s="1">
        <v>13768</v>
      </c>
      <c r="AZ12" s="1">
        <v>0.37940917107583777</v>
      </c>
      <c r="BA12" s="2">
        <f t="shared" si="7"/>
        <v>0.6411485890652557</v>
      </c>
      <c r="BC12" s="1">
        <v>23.333333333333332</v>
      </c>
      <c r="BD12" s="1">
        <v>14</v>
      </c>
      <c r="BE12" s="1">
        <v>26480</v>
      </c>
      <c r="BF12" s="1">
        <f t="shared" si="8"/>
        <v>0.06633798300464967</v>
      </c>
      <c r="BG12" s="2">
        <f t="shared" si="9"/>
        <v>0.10580507455507455</v>
      </c>
      <c r="BI12" s="19">
        <v>19.444444444444443</v>
      </c>
      <c r="BJ12" s="1">
        <v>14</v>
      </c>
      <c r="BK12" s="1">
        <v>47194</v>
      </c>
      <c r="BL12" s="1">
        <f t="shared" si="0"/>
        <v>0.00985257669285447</v>
      </c>
      <c r="BM12" s="2">
        <f t="shared" si="10"/>
        <v>0.015041285874619207</v>
      </c>
      <c r="BO12" s="1">
        <v>16.666666666666668</v>
      </c>
      <c r="BP12" s="1">
        <v>14</v>
      </c>
      <c r="BQ12" s="1">
        <v>79376</v>
      </c>
      <c r="BR12" s="1">
        <f t="shared" si="1"/>
        <v>0.0012747026635915525</v>
      </c>
      <c r="BS12" s="2">
        <f t="shared" si="11"/>
        <v>0.0018797110810999701</v>
      </c>
    </row>
    <row r="13" spans="1:71" ht="12.75">
      <c r="A13" s="15" t="s">
        <v>37</v>
      </c>
      <c r="B13" s="15">
        <v>0</v>
      </c>
      <c r="G13" s="14" t="s">
        <v>14</v>
      </c>
      <c r="H13" s="14">
        <v>2</v>
      </c>
      <c r="I13" s="2">
        <f>K5</f>
        <v>16.666666666666668</v>
      </c>
      <c r="J13" s="2">
        <f>K6</f>
        <v>50</v>
      </c>
      <c r="O13" s="2" t="s">
        <v>73</v>
      </c>
      <c r="S13" s="3"/>
      <c r="Y13" s="1">
        <v>88.88888888888889</v>
      </c>
      <c r="Z13" s="1">
        <v>16</v>
      </c>
      <c r="AA13" s="1">
        <v>100</v>
      </c>
      <c r="AB13" s="1">
        <v>13.88888888888889</v>
      </c>
      <c r="AC13" s="2">
        <f t="shared" si="3"/>
        <v>95</v>
      </c>
      <c r="AE13" s="1">
        <v>66.66666666666667</v>
      </c>
      <c r="AF13" s="16">
        <v>16</v>
      </c>
      <c r="AG13" s="1">
        <v>884</v>
      </c>
      <c r="AH13" s="1">
        <v>17.53968253968254</v>
      </c>
      <c r="AI13" s="2">
        <f t="shared" si="4"/>
        <v>57.14285714285715</v>
      </c>
      <c r="AK13" s="1">
        <v>50</v>
      </c>
      <c r="AL13" s="1">
        <v>16</v>
      </c>
      <c r="AM13" s="1">
        <v>3696</v>
      </c>
      <c r="AN13" s="1">
        <v>9.166666666666666</v>
      </c>
      <c r="AO13" s="2">
        <f t="shared" si="5"/>
        <v>22.371031746031747</v>
      </c>
      <c r="AQ13" s="1">
        <v>40</v>
      </c>
      <c r="AR13" s="17">
        <v>16</v>
      </c>
      <c r="AS13" s="1">
        <v>11323</v>
      </c>
      <c r="AT13" s="1">
        <v>3.1203152557319225</v>
      </c>
      <c r="AU13" s="2">
        <f t="shared" si="6"/>
        <v>6.372354497354498</v>
      </c>
      <c r="AW13" s="1">
        <v>32</v>
      </c>
      <c r="AX13" s="1">
        <v>16</v>
      </c>
      <c r="AY13" s="1">
        <v>27821</v>
      </c>
      <c r="AZ13" s="1">
        <v>0.7666721781305115</v>
      </c>
      <c r="BA13" s="2">
        <f t="shared" si="7"/>
        <v>1.4078207671957672</v>
      </c>
      <c r="BC13" s="1">
        <v>26.666666666666668</v>
      </c>
      <c r="BD13" s="1">
        <v>16</v>
      </c>
      <c r="BE13" s="1">
        <v>59673</v>
      </c>
      <c r="BF13" s="1">
        <f t="shared" si="8"/>
        <v>0.14949344636844636</v>
      </c>
      <c r="BG13" s="2">
        <f t="shared" si="9"/>
        <v>0.2552985209235209</v>
      </c>
      <c r="BI13" s="19">
        <v>22.22222222222222</v>
      </c>
      <c r="BJ13" s="1">
        <v>16</v>
      </c>
      <c r="BK13" s="1">
        <v>116457</v>
      </c>
      <c r="BL13" s="1">
        <f t="shared" si="0"/>
        <v>0.02431244488536155</v>
      </c>
      <c r="BM13" s="2">
        <f t="shared" si="10"/>
        <v>0.039353730759980755</v>
      </c>
      <c r="BO13" s="1">
        <v>19.047619047619047</v>
      </c>
      <c r="BP13" s="1">
        <v>16</v>
      </c>
      <c r="BQ13" s="1">
        <v>211811</v>
      </c>
      <c r="BR13" s="1">
        <f t="shared" si="1"/>
        <v>0.003401482134121023</v>
      </c>
      <c r="BS13" s="2">
        <f t="shared" si="11"/>
        <v>0.005281193215220993</v>
      </c>
    </row>
    <row r="14" spans="1:71" ht="12.75">
      <c r="A14" s="14" t="s">
        <v>16</v>
      </c>
      <c r="B14" s="14">
        <v>2</v>
      </c>
      <c r="G14" s="15" t="s">
        <v>37</v>
      </c>
      <c r="H14" s="15">
        <v>2</v>
      </c>
      <c r="I14" s="2">
        <f>K5</f>
        <v>16.666666666666668</v>
      </c>
      <c r="J14" s="2">
        <f>K6</f>
        <v>50</v>
      </c>
      <c r="M14" s="13" t="s">
        <v>13</v>
      </c>
      <c r="N14" s="13">
        <v>2</v>
      </c>
      <c r="O14" s="2">
        <f>Q5</f>
        <v>4.166666666666667</v>
      </c>
      <c r="P14" s="2">
        <f>Q6</f>
        <v>16.666666666666668</v>
      </c>
      <c r="Y14" s="1">
        <v>100</v>
      </c>
      <c r="Z14" s="17">
        <v>18</v>
      </c>
      <c r="AA14" s="1">
        <v>36</v>
      </c>
      <c r="AB14" s="1">
        <v>5</v>
      </c>
      <c r="AC14" s="2">
        <f t="shared" si="3"/>
        <v>100</v>
      </c>
      <c r="AE14" s="1">
        <v>75</v>
      </c>
      <c r="AF14" s="18">
        <v>18</v>
      </c>
      <c r="AG14" s="1">
        <v>832</v>
      </c>
      <c r="AH14" s="1">
        <v>16.50793650793651</v>
      </c>
      <c r="AI14" s="2">
        <f t="shared" si="4"/>
        <v>73.65079365079366</v>
      </c>
      <c r="AK14" s="1">
        <v>56.25</v>
      </c>
      <c r="AL14" s="18">
        <v>18</v>
      </c>
      <c r="AM14" s="1">
        <v>4852</v>
      </c>
      <c r="AN14" s="1">
        <v>12.033730158730158</v>
      </c>
      <c r="AO14" s="2">
        <f t="shared" si="5"/>
        <v>34.404761904761905</v>
      </c>
      <c r="AQ14" s="1">
        <v>45</v>
      </c>
      <c r="AR14" s="1">
        <v>18</v>
      </c>
      <c r="AS14" s="1">
        <v>17640</v>
      </c>
      <c r="AT14" s="1">
        <v>4.861111111111111</v>
      </c>
      <c r="AU14" s="2">
        <f t="shared" si="6"/>
        <v>11.233465608465607</v>
      </c>
      <c r="AW14" s="1">
        <v>36</v>
      </c>
      <c r="AX14" s="1">
        <v>18</v>
      </c>
      <c r="AY14" s="1">
        <v>50461</v>
      </c>
      <c r="AZ14" s="1">
        <v>1.390569885361552</v>
      </c>
      <c r="BA14" s="2">
        <f t="shared" si="7"/>
        <v>2.7983906525573192</v>
      </c>
      <c r="BC14" s="1">
        <v>30</v>
      </c>
      <c r="BD14" s="1">
        <v>18</v>
      </c>
      <c r="BE14" s="1">
        <v>121626</v>
      </c>
      <c r="BF14" s="1">
        <f t="shared" si="8"/>
        <v>0.30469877344877344</v>
      </c>
      <c r="BG14" s="2">
        <f t="shared" si="9"/>
        <v>0.5599972943722944</v>
      </c>
      <c r="BI14" s="1">
        <v>25</v>
      </c>
      <c r="BJ14" s="1">
        <v>18</v>
      </c>
      <c r="BK14" s="1">
        <v>261163</v>
      </c>
      <c r="BL14" s="1">
        <f t="shared" si="0"/>
        <v>0.05452236485222596</v>
      </c>
      <c r="BM14" s="2">
        <f t="shared" si="10"/>
        <v>0.09387609561220672</v>
      </c>
      <c r="BO14" s="1">
        <v>21.428571428571427</v>
      </c>
      <c r="BP14" s="1">
        <v>18</v>
      </c>
      <c r="BQ14" s="1">
        <v>515308</v>
      </c>
      <c r="BR14" s="1">
        <f t="shared" si="1"/>
        <v>0.008275353761464873</v>
      </c>
      <c r="BS14" s="2">
        <f t="shared" si="11"/>
        <v>0.013556546976685867</v>
      </c>
    </row>
    <row r="15" spans="1:71" ht="12.75">
      <c r="A15" s="13" t="s">
        <v>17</v>
      </c>
      <c r="B15" s="13">
        <v>2</v>
      </c>
      <c r="G15" s="14" t="s">
        <v>16</v>
      </c>
      <c r="H15" s="14">
        <v>4</v>
      </c>
      <c r="I15" s="2">
        <f>K6</f>
        <v>50</v>
      </c>
      <c r="J15" s="2">
        <f>K7</f>
        <v>100</v>
      </c>
      <c r="M15" s="14" t="s">
        <v>14</v>
      </c>
      <c r="N15" s="14">
        <v>4</v>
      </c>
      <c r="O15" s="2">
        <f>Q6</f>
        <v>16.666666666666668</v>
      </c>
      <c r="P15" s="2">
        <f>Q7</f>
        <v>45.833333333333336</v>
      </c>
      <c r="AA15" s="2">
        <v>720</v>
      </c>
      <c r="AE15" s="1">
        <v>83.33333333333333</v>
      </c>
      <c r="AF15" s="1">
        <v>20</v>
      </c>
      <c r="AG15" s="1">
        <v>716</v>
      </c>
      <c r="AH15" s="1">
        <v>14.206349206349206</v>
      </c>
      <c r="AI15" s="2">
        <f t="shared" si="4"/>
        <v>87.85714285714286</v>
      </c>
      <c r="AK15" s="1">
        <v>62.5</v>
      </c>
      <c r="AL15" s="1">
        <v>20</v>
      </c>
      <c r="AM15" s="1">
        <v>5708</v>
      </c>
      <c r="AN15" s="1">
        <v>14.156746031746032</v>
      </c>
      <c r="AO15" s="2">
        <f t="shared" si="5"/>
        <v>48.56150793650794</v>
      </c>
      <c r="AQ15" s="1">
        <v>50</v>
      </c>
      <c r="AR15" s="1">
        <v>20</v>
      </c>
      <c r="AS15" s="1">
        <v>25472</v>
      </c>
      <c r="AT15" s="1">
        <v>7.019400352733686</v>
      </c>
      <c r="AU15" s="2">
        <f t="shared" si="6"/>
        <v>18.252865961199294</v>
      </c>
      <c r="AW15" s="1">
        <v>40</v>
      </c>
      <c r="AX15" s="17">
        <v>20</v>
      </c>
      <c r="AY15" s="1">
        <v>83420</v>
      </c>
      <c r="AZ15" s="1">
        <v>2.298831569664903</v>
      </c>
      <c r="BA15" s="2">
        <f t="shared" si="7"/>
        <v>5.097222222222222</v>
      </c>
      <c r="BC15" s="1">
        <v>33.333333333333336</v>
      </c>
      <c r="BD15" s="1">
        <v>20</v>
      </c>
      <c r="BE15" s="1">
        <v>226787</v>
      </c>
      <c r="BF15" s="1">
        <f t="shared" si="8"/>
        <v>0.5681492504409171</v>
      </c>
      <c r="BG15" s="2">
        <f t="shared" si="9"/>
        <v>1.1281465448132115</v>
      </c>
      <c r="BI15" s="19">
        <v>27.77777777777778</v>
      </c>
      <c r="BJ15" s="1">
        <v>20</v>
      </c>
      <c r="BK15" s="1">
        <v>537459</v>
      </c>
      <c r="BL15" s="1">
        <f t="shared" si="0"/>
        <v>0.11220400933942601</v>
      </c>
      <c r="BM15" s="2">
        <f t="shared" si="10"/>
        <v>0.20608010495163273</v>
      </c>
      <c r="BO15" s="1">
        <v>23.80952380952381</v>
      </c>
      <c r="BP15" s="1">
        <v>20</v>
      </c>
      <c r="BQ15" s="1">
        <v>1153268</v>
      </c>
      <c r="BR15" s="1">
        <f t="shared" si="1"/>
        <v>0.01852038136760359</v>
      </c>
      <c r="BS15" s="2">
        <f t="shared" si="11"/>
        <v>0.032076928344289456</v>
      </c>
    </row>
    <row r="16" spans="7:71" ht="12.75">
      <c r="G16" s="13" t="s">
        <v>17</v>
      </c>
      <c r="H16" s="13">
        <v>4</v>
      </c>
      <c r="I16" s="2">
        <f>K6</f>
        <v>50</v>
      </c>
      <c r="J16" s="2">
        <f>K7</f>
        <v>100</v>
      </c>
      <c r="M16" s="15" t="s">
        <v>37</v>
      </c>
      <c r="N16" s="15">
        <v>6</v>
      </c>
      <c r="O16" s="2">
        <f>Q7</f>
        <v>45.833333333333336</v>
      </c>
      <c r="P16" s="2">
        <f>Q8</f>
        <v>83.33333333333334</v>
      </c>
      <c r="S16" s="13" t="s">
        <v>13</v>
      </c>
      <c r="T16" s="13">
        <v>4</v>
      </c>
      <c r="Y16" s="3"/>
      <c r="AE16" s="1">
        <v>91.66666666666667</v>
      </c>
      <c r="AF16" s="1">
        <v>22</v>
      </c>
      <c r="AG16" s="1">
        <v>360</v>
      </c>
      <c r="AH16" s="1">
        <v>7.142857142857143</v>
      </c>
      <c r="AI16" s="2">
        <f t="shared" si="4"/>
        <v>95</v>
      </c>
      <c r="AK16" s="1">
        <v>68.75</v>
      </c>
      <c r="AL16" s="16">
        <v>22</v>
      </c>
      <c r="AM16" s="1">
        <v>5892</v>
      </c>
      <c r="AN16" s="1">
        <v>14.613095238095237</v>
      </c>
      <c r="AO16" s="2">
        <f t="shared" si="5"/>
        <v>63.17460317460318</v>
      </c>
      <c r="AQ16" s="1">
        <v>55</v>
      </c>
      <c r="AR16" s="18">
        <v>22</v>
      </c>
      <c r="AS16" s="1">
        <v>33280</v>
      </c>
      <c r="AT16" s="1">
        <v>9.171075837742505</v>
      </c>
      <c r="AU16" s="2">
        <f t="shared" si="6"/>
        <v>27.423941798941797</v>
      </c>
      <c r="AW16" s="1">
        <v>44</v>
      </c>
      <c r="AX16" s="1">
        <v>22</v>
      </c>
      <c r="AY16" s="1">
        <v>127840</v>
      </c>
      <c r="AZ16" s="1">
        <v>3.5229276895943564</v>
      </c>
      <c r="BA16" s="2">
        <f t="shared" si="7"/>
        <v>8.62014991181658</v>
      </c>
      <c r="BC16" s="1">
        <v>36.666666666666664</v>
      </c>
      <c r="BD16" s="1">
        <v>22</v>
      </c>
      <c r="BE16" s="1">
        <v>390144</v>
      </c>
      <c r="BF16" s="1">
        <f t="shared" si="8"/>
        <v>0.9773929773929774</v>
      </c>
      <c r="BG16" s="2">
        <f t="shared" si="9"/>
        <v>2.105539522206189</v>
      </c>
      <c r="BI16" s="19">
        <v>30.555555555555557</v>
      </c>
      <c r="BJ16" s="1">
        <v>22</v>
      </c>
      <c r="BK16" s="1">
        <v>1022981</v>
      </c>
      <c r="BL16" s="1">
        <f t="shared" si="0"/>
        <v>0.21356525740206295</v>
      </c>
      <c r="BM16" s="2">
        <f t="shared" si="10"/>
        <v>0.41964536235369565</v>
      </c>
      <c r="BO16" s="1">
        <v>26.19047619047619</v>
      </c>
      <c r="BP16" s="1">
        <v>22</v>
      </c>
      <c r="BQ16" s="1">
        <v>2391936</v>
      </c>
      <c r="BR16" s="1">
        <f t="shared" si="1"/>
        <v>0.03841220507887175</v>
      </c>
      <c r="BS16" s="2">
        <f t="shared" si="11"/>
        <v>0.07048913342316121</v>
      </c>
    </row>
    <row r="17" spans="13:71" ht="12.75">
      <c r="M17" s="14" t="s">
        <v>16</v>
      </c>
      <c r="N17" s="14">
        <v>6</v>
      </c>
      <c r="O17" s="2">
        <f>Q7</f>
        <v>45.833333333333336</v>
      </c>
      <c r="P17" s="2">
        <f>Q8</f>
        <v>83.33333333333334</v>
      </c>
      <c r="S17" s="14" t="s">
        <v>14</v>
      </c>
      <c r="T17" s="14">
        <v>6</v>
      </c>
      <c r="Z17" s="7"/>
      <c r="AA17" s="6"/>
      <c r="AE17" s="1">
        <v>100</v>
      </c>
      <c r="AF17" s="17">
        <v>24</v>
      </c>
      <c r="AG17" s="1">
        <v>252</v>
      </c>
      <c r="AH17" s="1">
        <v>5</v>
      </c>
      <c r="AI17" s="2">
        <f t="shared" si="4"/>
        <v>100</v>
      </c>
      <c r="AK17" s="1">
        <v>75</v>
      </c>
      <c r="AL17" s="18">
        <v>24</v>
      </c>
      <c r="AM17" s="1">
        <v>5452</v>
      </c>
      <c r="AN17" s="1">
        <v>13.521825396825397</v>
      </c>
      <c r="AO17" s="2">
        <f t="shared" si="5"/>
        <v>76.69642857142857</v>
      </c>
      <c r="AQ17" s="1">
        <v>60</v>
      </c>
      <c r="AR17" s="1">
        <v>24</v>
      </c>
      <c r="AS17" s="1">
        <v>40520</v>
      </c>
      <c r="AT17" s="1">
        <v>11.166225749559082</v>
      </c>
      <c r="AU17" s="2">
        <f t="shared" si="6"/>
        <v>38.59016754850088</v>
      </c>
      <c r="AW17" s="1">
        <v>48</v>
      </c>
      <c r="AX17" s="1">
        <v>24</v>
      </c>
      <c r="AY17" s="1">
        <v>182256</v>
      </c>
      <c r="AZ17" s="1">
        <v>5.022486772486772</v>
      </c>
      <c r="BA17" s="2">
        <f t="shared" si="7"/>
        <v>13.642636684303351</v>
      </c>
      <c r="BC17" s="1">
        <v>40</v>
      </c>
      <c r="BD17" s="1">
        <v>24</v>
      </c>
      <c r="BE17" s="1">
        <v>628744</v>
      </c>
      <c r="BF17" s="1">
        <f t="shared" si="8"/>
        <v>1.5751362834696168</v>
      </c>
      <c r="BG17" s="2">
        <f t="shared" si="9"/>
        <v>3.6806758056758055</v>
      </c>
      <c r="BI17" s="19">
        <v>33.333333333333336</v>
      </c>
      <c r="BJ17" s="1">
        <v>24</v>
      </c>
      <c r="BK17" s="1">
        <v>1817652</v>
      </c>
      <c r="BL17" s="1">
        <f t="shared" si="0"/>
        <v>0.37946679092512425</v>
      </c>
      <c r="BM17" s="2">
        <f t="shared" si="10"/>
        <v>0.7991121532788199</v>
      </c>
      <c r="BO17" s="1">
        <v>28.571428571428573</v>
      </c>
      <c r="BP17" s="1">
        <v>24</v>
      </c>
      <c r="BQ17" s="1">
        <v>4633331</v>
      </c>
      <c r="BR17" s="1">
        <f t="shared" si="1"/>
        <v>0.07440686563950454</v>
      </c>
      <c r="BS17" s="2">
        <f t="shared" si="11"/>
        <v>0.14489599906266576</v>
      </c>
    </row>
    <row r="18" spans="13:71" ht="12.75">
      <c r="M18" s="13" t="s">
        <v>17</v>
      </c>
      <c r="N18" s="13">
        <v>8</v>
      </c>
      <c r="O18" s="2">
        <f>Q8</f>
        <v>83.33333333333334</v>
      </c>
      <c r="P18" s="2">
        <f>Q9</f>
        <v>100.00000000000001</v>
      </c>
      <c r="S18" s="15" t="s">
        <v>37</v>
      </c>
      <c r="T18" s="15">
        <v>8</v>
      </c>
      <c r="AG18" s="2">
        <v>5040</v>
      </c>
      <c r="AK18" s="1">
        <v>81.25</v>
      </c>
      <c r="AL18" s="1">
        <v>26</v>
      </c>
      <c r="AM18" s="1">
        <v>4212</v>
      </c>
      <c r="AN18" s="1">
        <v>10.446428571428571</v>
      </c>
      <c r="AO18" s="2">
        <f t="shared" si="5"/>
        <v>87.14285714285714</v>
      </c>
      <c r="AQ18" s="1">
        <v>65</v>
      </c>
      <c r="AR18" s="16">
        <v>26</v>
      </c>
      <c r="AS18" s="1">
        <v>44240</v>
      </c>
      <c r="AT18" s="1">
        <v>12.191358024691358</v>
      </c>
      <c r="AU18" s="2">
        <f t="shared" si="6"/>
        <v>50.78152557319224</v>
      </c>
      <c r="AW18" s="1">
        <v>52</v>
      </c>
      <c r="AX18" s="1">
        <v>26</v>
      </c>
      <c r="AY18" s="1">
        <v>242272</v>
      </c>
      <c r="AZ18" s="1">
        <v>6.6763668430335095</v>
      </c>
      <c r="BA18" s="2">
        <f t="shared" si="7"/>
        <v>20.31900352733686</v>
      </c>
      <c r="BC18" s="1">
        <v>43.333333333333336</v>
      </c>
      <c r="BD18" s="17">
        <v>26</v>
      </c>
      <c r="BE18" s="1">
        <v>949472</v>
      </c>
      <c r="BF18" s="1">
        <f t="shared" si="8"/>
        <v>2.378627545294212</v>
      </c>
      <c r="BG18" s="2">
        <f t="shared" si="9"/>
        <v>6.059303350970017</v>
      </c>
      <c r="BI18" s="19">
        <v>36.111111111111114</v>
      </c>
      <c r="BJ18" s="1">
        <v>26</v>
      </c>
      <c r="BK18" s="1">
        <v>3040352</v>
      </c>
      <c r="BL18" s="1">
        <f t="shared" si="0"/>
        <v>0.6347268986157875</v>
      </c>
      <c r="BM18" s="2">
        <f t="shared" si="10"/>
        <v>1.4338390518946074</v>
      </c>
      <c r="BO18" s="1">
        <v>30.952380952380953</v>
      </c>
      <c r="BP18" s="1">
        <v>26</v>
      </c>
      <c r="BQ18" s="1">
        <v>8438664</v>
      </c>
      <c r="BR18" s="1">
        <f t="shared" si="1"/>
        <v>0.13551687510020843</v>
      </c>
      <c r="BS18" s="2">
        <f t="shared" si="11"/>
        <v>0.2804128741628742</v>
      </c>
    </row>
    <row r="19" spans="19:71" ht="12.75">
      <c r="S19" s="14" t="s">
        <v>16</v>
      </c>
      <c r="T19" s="14">
        <v>10</v>
      </c>
      <c r="Y19" s="13" t="s">
        <v>13</v>
      </c>
      <c r="Z19" s="13">
        <v>6</v>
      </c>
      <c r="AE19" s="3"/>
      <c r="AK19" s="1">
        <v>87.5</v>
      </c>
      <c r="AL19" s="1">
        <v>28</v>
      </c>
      <c r="AM19" s="1">
        <v>2844</v>
      </c>
      <c r="AN19" s="1">
        <v>7.053571428571429</v>
      </c>
      <c r="AO19" s="2">
        <f t="shared" si="5"/>
        <v>94.19642857142857</v>
      </c>
      <c r="AQ19" s="1">
        <v>70</v>
      </c>
      <c r="AR19" s="1">
        <v>28</v>
      </c>
      <c r="AS19" s="1">
        <v>45512</v>
      </c>
      <c r="AT19" s="1">
        <v>12.541887125220459</v>
      </c>
      <c r="AU19" s="2">
        <f t="shared" si="6"/>
        <v>63.323412698412696</v>
      </c>
      <c r="AW19" s="1">
        <v>56</v>
      </c>
      <c r="AX19" s="18">
        <v>28</v>
      </c>
      <c r="AY19" s="1">
        <v>301648</v>
      </c>
      <c r="AZ19" s="1">
        <v>8.312610229276896</v>
      </c>
      <c r="BA19" s="2">
        <f t="shared" si="7"/>
        <v>28.631613756613756</v>
      </c>
      <c r="BC19" s="1">
        <v>46.666666666666664</v>
      </c>
      <c r="BD19" s="1">
        <v>28</v>
      </c>
      <c r="BE19" s="1">
        <v>1355952</v>
      </c>
      <c r="BF19" s="1">
        <f t="shared" si="8"/>
        <v>3.396945646945647</v>
      </c>
      <c r="BG19" s="2">
        <f t="shared" si="9"/>
        <v>9.456248997915665</v>
      </c>
      <c r="BI19" s="19">
        <v>38.888888888888886</v>
      </c>
      <c r="BJ19" s="1">
        <v>28</v>
      </c>
      <c r="BK19" s="1">
        <v>4810720</v>
      </c>
      <c r="BL19" s="1">
        <f t="shared" si="0"/>
        <v>1.0043223237667682</v>
      </c>
      <c r="BM19" s="2">
        <f t="shared" si="10"/>
        <v>2.438161375661376</v>
      </c>
      <c r="BO19" s="1">
        <v>33.333333333333336</v>
      </c>
      <c r="BP19" s="1">
        <v>28</v>
      </c>
      <c r="BQ19" s="1">
        <v>14557048</v>
      </c>
      <c r="BR19" s="1">
        <f t="shared" si="1"/>
        <v>0.2337722719667164</v>
      </c>
      <c r="BS19" s="2">
        <f t="shared" si="11"/>
        <v>0.5141851461295905</v>
      </c>
    </row>
    <row r="20" spans="19:71" ht="12.75">
      <c r="S20" s="13" t="s">
        <v>17</v>
      </c>
      <c r="T20" s="13">
        <v>12</v>
      </c>
      <c r="Y20" s="14" t="s">
        <v>14</v>
      </c>
      <c r="Z20" s="14">
        <v>10</v>
      </c>
      <c r="AK20" s="1">
        <v>93.75</v>
      </c>
      <c r="AL20" s="17">
        <v>30</v>
      </c>
      <c r="AM20" s="1">
        <v>1764</v>
      </c>
      <c r="AN20" s="1">
        <v>4.375</v>
      </c>
      <c r="AO20" s="2">
        <f t="shared" si="5"/>
        <v>98.57142857142857</v>
      </c>
      <c r="AQ20" s="1">
        <v>75</v>
      </c>
      <c r="AR20" s="1">
        <v>30</v>
      </c>
      <c r="AS20" s="1">
        <v>40608</v>
      </c>
      <c r="AT20" s="1">
        <v>11.19047619047619</v>
      </c>
      <c r="AU20" s="2">
        <f t="shared" si="6"/>
        <v>74.51388888888889</v>
      </c>
      <c r="AW20" s="1">
        <v>60</v>
      </c>
      <c r="AX20" s="1">
        <v>30</v>
      </c>
      <c r="AY20" s="1">
        <v>350864</v>
      </c>
      <c r="AZ20" s="1">
        <v>9.668871252204585</v>
      </c>
      <c r="BA20" s="2">
        <f t="shared" si="7"/>
        <v>38.30048500881834</v>
      </c>
      <c r="BC20" s="1">
        <v>50</v>
      </c>
      <c r="BD20" s="1">
        <v>30</v>
      </c>
      <c r="BE20" s="1">
        <v>1826464</v>
      </c>
      <c r="BF20" s="1">
        <f t="shared" si="8"/>
        <v>4.575677409010742</v>
      </c>
      <c r="BG20" s="2">
        <f t="shared" si="9"/>
        <v>14.031926406926408</v>
      </c>
      <c r="BI20" s="19">
        <v>41.666666666666664</v>
      </c>
      <c r="BJ20" s="1">
        <v>30</v>
      </c>
      <c r="BK20" s="1">
        <v>7230928</v>
      </c>
      <c r="BL20" s="1">
        <f t="shared" si="0"/>
        <v>1.509583266527711</v>
      </c>
      <c r="BM20" s="2">
        <f t="shared" si="10"/>
        <v>3.947744642189087</v>
      </c>
      <c r="BO20" s="1">
        <v>35.714285714285715</v>
      </c>
      <c r="BP20" s="1">
        <v>30</v>
      </c>
      <c r="BQ20" s="1">
        <v>23874176</v>
      </c>
      <c r="BR20" s="1">
        <f t="shared" si="1"/>
        <v>0.3833964389519945</v>
      </c>
      <c r="BS20" s="2">
        <f t="shared" si="11"/>
        <v>0.897581585081585</v>
      </c>
    </row>
    <row r="21" spans="25:71" ht="12.75">
      <c r="Y21" s="15" t="s">
        <v>37</v>
      </c>
      <c r="Z21" s="15">
        <v>12</v>
      </c>
      <c r="AK21" s="1">
        <v>100</v>
      </c>
      <c r="AL21" s="1">
        <v>32</v>
      </c>
      <c r="AM21" s="1">
        <v>576</v>
      </c>
      <c r="AN21" s="1">
        <v>1.4285714285714286</v>
      </c>
      <c r="AO21" s="2">
        <f t="shared" si="5"/>
        <v>100</v>
      </c>
      <c r="AQ21" s="1">
        <v>80</v>
      </c>
      <c r="AR21" s="18">
        <v>32</v>
      </c>
      <c r="AS21" s="1">
        <v>35496</v>
      </c>
      <c r="AT21" s="1">
        <v>9.781746031746032</v>
      </c>
      <c r="AU21" s="2">
        <f t="shared" si="6"/>
        <v>84.29563492063491</v>
      </c>
      <c r="AW21" s="1">
        <v>64</v>
      </c>
      <c r="AX21" s="1">
        <v>32</v>
      </c>
      <c r="AY21" s="1">
        <v>382576</v>
      </c>
      <c r="AZ21" s="1">
        <v>10.542768959435627</v>
      </c>
      <c r="BA21" s="2">
        <f t="shared" si="7"/>
        <v>48.84325396825397</v>
      </c>
      <c r="BC21" s="1">
        <v>53.333333333333336</v>
      </c>
      <c r="BD21" s="1">
        <v>32</v>
      </c>
      <c r="BE21" s="1">
        <v>2341600</v>
      </c>
      <c r="BF21" s="1">
        <f t="shared" si="8"/>
        <v>5.866201699535033</v>
      </c>
      <c r="BG21" s="2">
        <f t="shared" si="9"/>
        <v>19.898128106461442</v>
      </c>
      <c r="BI21" s="19">
        <v>44.44444444444444</v>
      </c>
      <c r="BJ21" s="17">
        <v>32</v>
      </c>
      <c r="BK21" s="1">
        <v>10360160</v>
      </c>
      <c r="BL21" s="1">
        <f t="shared" si="0"/>
        <v>2.1628654267543155</v>
      </c>
      <c r="BM21" s="2">
        <f t="shared" si="10"/>
        <v>6.110610068943402</v>
      </c>
      <c r="BO21" s="1">
        <v>38.095238095238095</v>
      </c>
      <c r="BP21" s="1">
        <v>32</v>
      </c>
      <c r="BQ21" s="1">
        <v>37407760</v>
      </c>
      <c r="BR21" s="1">
        <f t="shared" si="1"/>
        <v>0.6007328576773021</v>
      </c>
      <c r="BS21" s="2">
        <f t="shared" si="11"/>
        <v>1.498314442758887</v>
      </c>
    </row>
    <row r="22" spans="25:71" ht="12.75">
      <c r="Y22" s="14" t="s">
        <v>16</v>
      </c>
      <c r="Z22" s="14">
        <v>14</v>
      </c>
      <c r="AE22" s="13" t="s">
        <v>13</v>
      </c>
      <c r="AF22" s="13">
        <v>8</v>
      </c>
      <c r="AM22" s="2">
        <v>40320</v>
      </c>
      <c r="AQ22" s="1">
        <v>85</v>
      </c>
      <c r="AR22" s="1">
        <v>34</v>
      </c>
      <c r="AS22" s="1">
        <v>25632</v>
      </c>
      <c r="AT22" s="1">
        <v>7.063492063492063</v>
      </c>
      <c r="AU22" s="2">
        <f t="shared" si="6"/>
        <v>91.35912698412697</v>
      </c>
      <c r="AW22" s="1">
        <v>68</v>
      </c>
      <c r="AX22" s="16">
        <v>34</v>
      </c>
      <c r="AY22" s="1">
        <v>389232</v>
      </c>
      <c r="AZ22" s="1">
        <v>10.726190476190476</v>
      </c>
      <c r="BA22" s="2">
        <f t="shared" si="7"/>
        <v>59.56944444444444</v>
      </c>
      <c r="BC22" s="1">
        <v>56.666666666666664</v>
      </c>
      <c r="BD22" s="18">
        <v>34</v>
      </c>
      <c r="BE22" s="1">
        <v>2833632</v>
      </c>
      <c r="BF22" s="1">
        <f t="shared" si="8"/>
        <v>7.098845598845599</v>
      </c>
      <c r="BG22" s="2">
        <f t="shared" si="9"/>
        <v>26.99697370530704</v>
      </c>
      <c r="BI22" s="19">
        <v>47.22222222222222</v>
      </c>
      <c r="BJ22" s="1">
        <v>34</v>
      </c>
      <c r="BK22" s="1">
        <v>14178912</v>
      </c>
      <c r="BL22" s="1">
        <f t="shared" si="0"/>
        <v>2.9600970017636685</v>
      </c>
      <c r="BM22" s="2">
        <f t="shared" si="10"/>
        <v>9.070707070707071</v>
      </c>
      <c r="BO22" s="1">
        <v>40.476190476190474</v>
      </c>
      <c r="BP22" s="1">
        <v>34</v>
      </c>
      <c r="BQ22" s="1">
        <v>56117824</v>
      </c>
      <c r="BR22" s="1">
        <f t="shared" si="1"/>
        <v>0.9011985956430401</v>
      </c>
      <c r="BS22" s="2">
        <f t="shared" si="11"/>
        <v>2.399513038401927</v>
      </c>
    </row>
    <row r="23" spans="25:71" ht="12.75">
      <c r="Y23" s="13" t="s">
        <v>17</v>
      </c>
      <c r="Z23" s="13">
        <v>18</v>
      </c>
      <c r="AE23" s="14" t="s">
        <v>14</v>
      </c>
      <c r="AF23" s="14">
        <v>14</v>
      </c>
      <c r="AK23" s="3"/>
      <c r="AQ23" s="1">
        <v>90</v>
      </c>
      <c r="AR23" s="17">
        <v>36</v>
      </c>
      <c r="AS23" s="1">
        <v>18108</v>
      </c>
      <c r="AT23" s="1">
        <v>4.990079365079365</v>
      </c>
      <c r="AU23" s="2">
        <f t="shared" si="6"/>
        <v>96.34920634920634</v>
      </c>
      <c r="AW23" s="1">
        <v>72</v>
      </c>
      <c r="AX23" s="1">
        <v>36</v>
      </c>
      <c r="AY23" s="1">
        <v>373536</v>
      </c>
      <c r="AZ23" s="1">
        <v>10.293650793650794</v>
      </c>
      <c r="BA23" s="2">
        <f t="shared" si="7"/>
        <v>69.86309523809524</v>
      </c>
      <c r="BC23" s="1">
        <v>60</v>
      </c>
      <c r="BD23" s="1">
        <v>36</v>
      </c>
      <c r="BE23" s="1">
        <v>3282464</v>
      </c>
      <c r="BF23" s="1">
        <f t="shared" si="8"/>
        <v>8.223264389931057</v>
      </c>
      <c r="BG23" s="2">
        <f t="shared" si="9"/>
        <v>35.2202380952381</v>
      </c>
      <c r="BI23" s="1">
        <v>50</v>
      </c>
      <c r="BJ23" s="1">
        <v>36</v>
      </c>
      <c r="BK23" s="1">
        <v>18577792</v>
      </c>
      <c r="BL23" s="1">
        <f t="shared" si="0"/>
        <v>3.8784404895516005</v>
      </c>
      <c r="BM23" s="2">
        <f t="shared" si="10"/>
        <v>12.949147560258671</v>
      </c>
      <c r="BO23" s="1">
        <v>42.857142857142854</v>
      </c>
      <c r="BP23" s="1">
        <v>36</v>
      </c>
      <c r="BQ23" s="1">
        <v>80906752</v>
      </c>
      <c r="BR23" s="1">
        <f t="shared" si="1"/>
        <v>1.2992850770628548</v>
      </c>
      <c r="BS23" s="2">
        <f t="shared" si="11"/>
        <v>3.6987981154647818</v>
      </c>
    </row>
    <row r="24" spans="31:71" ht="12.75">
      <c r="AE24" s="15" t="s">
        <v>37</v>
      </c>
      <c r="AF24" s="15">
        <v>16</v>
      </c>
      <c r="AL24" s="7"/>
      <c r="AM24" s="6"/>
      <c r="AQ24" s="1">
        <v>95</v>
      </c>
      <c r="AR24" s="1">
        <v>38</v>
      </c>
      <c r="AS24" s="1">
        <v>8064</v>
      </c>
      <c r="AT24" s="1">
        <v>2.2222222222222223</v>
      </c>
      <c r="AU24" s="2">
        <f t="shared" si="6"/>
        <v>98.57142857142857</v>
      </c>
      <c r="AW24" s="1">
        <v>76</v>
      </c>
      <c r="AX24" s="18">
        <v>38</v>
      </c>
      <c r="AY24" s="1">
        <v>332640</v>
      </c>
      <c r="AZ24" s="1">
        <v>9.166666666666666</v>
      </c>
      <c r="BA24" s="2">
        <f t="shared" si="7"/>
        <v>79.02976190476191</v>
      </c>
      <c r="BC24" s="1">
        <v>63.333333333333336</v>
      </c>
      <c r="BD24" s="1">
        <v>38</v>
      </c>
      <c r="BE24" s="1">
        <v>3584160</v>
      </c>
      <c r="BF24" s="1">
        <f t="shared" si="8"/>
        <v>8.979076479076479</v>
      </c>
      <c r="BG24" s="2">
        <f t="shared" si="9"/>
        <v>44.199314574314585</v>
      </c>
      <c r="BI24" s="19">
        <v>52.77777777777778</v>
      </c>
      <c r="BJ24" s="1">
        <v>38</v>
      </c>
      <c r="BK24" s="1">
        <v>23327872</v>
      </c>
      <c r="BL24" s="1">
        <f t="shared" si="0"/>
        <v>4.870103147880926</v>
      </c>
      <c r="BM24" s="2">
        <f t="shared" si="10"/>
        <v>17.8192507081396</v>
      </c>
      <c r="BO24" s="1">
        <v>45.23809523809524</v>
      </c>
      <c r="BP24" s="17">
        <v>38</v>
      </c>
      <c r="BQ24" s="1">
        <v>112162240</v>
      </c>
      <c r="BR24" s="1">
        <f t="shared" si="1"/>
        <v>1.8012183289961068</v>
      </c>
      <c r="BS24" s="2">
        <f t="shared" si="11"/>
        <v>5.500016444460888</v>
      </c>
    </row>
    <row r="25" spans="31:71" ht="12.75">
      <c r="AE25" s="14" t="s">
        <v>16</v>
      </c>
      <c r="AF25" s="14">
        <v>18</v>
      </c>
      <c r="AQ25" s="1">
        <v>100</v>
      </c>
      <c r="AR25" s="1">
        <v>40</v>
      </c>
      <c r="AS25" s="1">
        <v>5184</v>
      </c>
      <c r="AT25" s="1">
        <v>1.4285714285714286</v>
      </c>
      <c r="AU25" s="2">
        <f t="shared" si="6"/>
        <v>100</v>
      </c>
      <c r="AW25" s="1">
        <v>80</v>
      </c>
      <c r="AX25" s="1">
        <v>40</v>
      </c>
      <c r="AY25" s="1">
        <v>273060</v>
      </c>
      <c r="AZ25" s="1">
        <v>7.524801587301587</v>
      </c>
      <c r="BA25" s="2">
        <f t="shared" si="7"/>
        <v>86.5545634920635</v>
      </c>
      <c r="BC25" s="1">
        <v>66.66666666666667</v>
      </c>
      <c r="BD25" s="16">
        <v>40</v>
      </c>
      <c r="BE25" s="1">
        <v>3765600</v>
      </c>
      <c r="BF25" s="1">
        <f t="shared" si="8"/>
        <v>9.433621933621934</v>
      </c>
      <c r="BG25" s="2">
        <f t="shared" si="9"/>
        <v>53.63293650793652</v>
      </c>
      <c r="BI25" s="19">
        <v>55.55555555555556</v>
      </c>
      <c r="BJ25" s="1">
        <v>40</v>
      </c>
      <c r="BK25" s="1">
        <v>28132048</v>
      </c>
      <c r="BL25" s="1">
        <f t="shared" si="0"/>
        <v>5.873059296670408</v>
      </c>
      <c r="BM25" s="2">
        <f t="shared" si="10"/>
        <v>23.692310004810007</v>
      </c>
      <c r="BO25" s="1">
        <v>47.61904761904762</v>
      </c>
      <c r="BP25" s="1">
        <v>40</v>
      </c>
      <c r="BQ25" s="1">
        <v>150052400</v>
      </c>
      <c r="BR25" s="1">
        <f t="shared" si="1"/>
        <v>2.409698069420292</v>
      </c>
      <c r="BS25" s="2">
        <f t="shared" si="11"/>
        <v>7.90971451388118</v>
      </c>
    </row>
    <row r="26" spans="31:71" ht="12.75">
      <c r="AE26" s="13" t="s">
        <v>17</v>
      </c>
      <c r="AF26" s="13">
        <v>24</v>
      </c>
      <c r="AK26" s="13" t="s">
        <v>13</v>
      </c>
      <c r="AL26" s="13">
        <v>12</v>
      </c>
      <c r="AS26" s="2">
        <v>362880</v>
      </c>
      <c r="AW26" s="1">
        <v>84</v>
      </c>
      <c r="AX26" s="1">
        <v>42</v>
      </c>
      <c r="AY26" s="1">
        <v>208548</v>
      </c>
      <c r="AZ26" s="1">
        <v>5.747023809523809</v>
      </c>
      <c r="BA26" s="2">
        <f t="shared" si="7"/>
        <v>92.3015873015873</v>
      </c>
      <c r="BC26" s="1">
        <v>70</v>
      </c>
      <c r="BD26" s="1">
        <v>42</v>
      </c>
      <c r="BE26" s="1">
        <v>3719664</v>
      </c>
      <c r="BF26" s="1">
        <f t="shared" si="8"/>
        <v>9.318542568542568</v>
      </c>
      <c r="BG26" s="2">
        <f t="shared" si="9"/>
        <v>62.95147907647909</v>
      </c>
      <c r="BI26" s="19">
        <v>58.333333333333336</v>
      </c>
      <c r="BJ26" s="18">
        <v>42</v>
      </c>
      <c r="BK26" s="1">
        <v>32571504</v>
      </c>
      <c r="BL26" s="1">
        <f t="shared" si="0"/>
        <v>6.799873737373737</v>
      </c>
      <c r="BM26" s="2">
        <f t="shared" si="10"/>
        <v>30.492183742183744</v>
      </c>
      <c r="BO26" s="1">
        <v>50</v>
      </c>
      <c r="BP26" s="1">
        <v>42</v>
      </c>
      <c r="BQ26" s="1">
        <v>193572736</v>
      </c>
      <c r="BR26" s="1">
        <f t="shared" si="1"/>
        <v>3.1085930530374974</v>
      </c>
      <c r="BS26" s="2">
        <f t="shared" si="11"/>
        <v>11.018307566918677</v>
      </c>
    </row>
    <row r="27" spans="37:71" ht="12.75">
      <c r="AK27" s="14" t="s">
        <v>14</v>
      </c>
      <c r="AL27" s="14">
        <v>18</v>
      </c>
      <c r="AQ27" s="3"/>
      <c r="AW27" s="1">
        <v>88</v>
      </c>
      <c r="AX27" s="17">
        <v>44</v>
      </c>
      <c r="AY27" s="1">
        <v>136512</v>
      </c>
      <c r="AZ27" s="1">
        <v>3.761904761904762</v>
      </c>
      <c r="BA27" s="2">
        <f t="shared" si="7"/>
        <v>96.06349206349206</v>
      </c>
      <c r="BC27" s="1">
        <v>73.33333333333333</v>
      </c>
      <c r="BD27" s="1">
        <v>44</v>
      </c>
      <c r="BE27" s="1">
        <v>3531924</v>
      </c>
      <c r="BF27" s="1">
        <f t="shared" si="8"/>
        <v>8.848214285714286</v>
      </c>
      <c r="BG27" s="2">
        <f t="shared" si="9"/>
        <v>71.79969336219338</v>
      </c>
      <c r="BI27" s="19">
        <v>61.111111111111114</v>
      </c>
      <c r="BJ27" s="1">
        <v>44</v>
      </c>
      <c r="BK27" s="1">
        <v>36310464</v>
      </c>
      <c r="BL27" s="1">
        <f t="shared" si="0"/>
        <v>7.58044733044733</v>
      </c>
      <c r="BM27" s="2">
        <f t="shared" si="10"/>
        <v>38.072631072631076</v>
      </c>
      <c r="BO27" s="1">
        <v>52.38095238095238</v>
      </c>
      <c r="BP27" s="1">
        <v>44</v>
      </c>
      <c r="BQ27" s="1">
        <v>241706624</v>
      </c>
      <c r="BR27" s="1">
        <f t="shared" si="1"/>
        <v>3.8815772704661593</v>
      </c>
      <c r="BS27" s="2">
        <f t="shared" si="11"/>
        <v>14.899884837384837</v>
      </c>
    </row>
    <row r="28" spans="37:71" ht="12.75">
      <c r="AK28" s="15" t="s">
        <v>37</v>
      </c>
      <c r="AL28" s="15">
        <v>22</v>
      </c>
      <c r="AW28" s="1">
        <v>92</v>
      </c>
      <c r="AX28" s="1">
        <v>46</v>
      </c>
      <c r="AY28" s="1">
        <v>81792</v>
      </c>
      <c r="AZ28" s="1">
        <v>2.253968253968254</v>
      </c>
      <c r="BA28" s="2">
        <f t="shared" si="7"/>
        <v>98.31746031746032</v>
      </c>
      <c r="BC28" s="1">
        <v>76.66666666666667</v>
      </c>
      <c r="BD28" s="18">
        <v>46</v>
      </c>
      <c r="BE28" s="1">
        <v>3093336</v>
      </c>
      <c r="BF28" s="1">
        <f t="shared" si="8"/>
        <v>7.749458874458875</v>
      </c>
      <c r="BG28" s="2">
        <f t="shared" si="9"/>
        <v>79.54915223665226</v>
      </c>
      <c r="BI28" s="19">
        <v>63.888888888888886</v>
      </c>
      <c r="BJ28" s="1">
        <v>46</v>
      </c>
      <c r="BK28" s="1">
        <v>38903904</v>
      </c>
      <c r="BL28" s="1">
        <f t="shared" si="0"/>
        <v>8.121873496873496</v>
      </c>
      <c r="BM28" s="2">
        <f t="shared" si="10"/>
        <v>46.19450456950457</v>
      </c>
      <c r="BO28" s="1">
        <v>54.76190476190476</v>
      </c>
      <c r="BP28" s="1">
        <v>46</v>
      </c>
      <c r="BQ28" s="1">
        <v>291576384</v>
      </c>
      <c r="BR28" s="1">
        <f t="shared" si="1"/>
        <v>4.682437932437932</v>
      </c>
      <c r="BS28" s="2">
        <f t="shared" si="11"/>
        <v>19.58232276982277</v>
      </c>
    </row>
    <row r="29" spans="37:71" ht="12.75">
      <c r="AK29" s="14" t="s">
        <v>16</v>
      </c>
      <c r="AL29" s="14">
        <v>24</v>
      </c>
      <c r="AW29" s="1">
        <v>96</v>
      </c>
      <c r="AX29" s="1">
        <v>48</v>
      </c>
      <c r="AY29" s="1">
        <v>46656</v>
      </c>
      <c r="AZ29" s="1">
        <v>1.2857142857142858</v>
      </c>
      <c r="BA29" s="2">
        <f>AZ29+BA28</f>
        <v>99.60317460317461</v>
      </c>
      <c r="BC29" s="1">
        <v>80</v>
      </c>
      <c r="BD29" s="1">
        <v>48</v>
      </c>
      <c r="BE29" s="1">
        <v>2642364</v>
      </c>
      <c r="BF29" s="1">
        <f t="shared" si="8"/>
        <v>6.619678932178932</v>
      </c>
      <c r="BG29" s="2">
        <f t="shared" si="9"/>
        <v>86.16883116883119</v>
      </c>
      <c r="BI29" s="19">
        <v>66.66666666666667</v>
      </c>
      <c r="BJ29" s="16">
        <v>48</v>
      </c>
      <c r="BK29" s="1">
        <v>40028724</v>
      </c>
      <c r="BL29" s="1">
        <f t="shared" si="0"/>
        <v>8.356699434824435</v>
      </c>
      <c r="BM29" s="2">
        <f t="shared" si="10"/>
        <v>54.55120400432901</v>
      </c>
      <c r="BO29" s="1">
        <v>57.142857142857146</v>
      </c>
      <c r="BP29" s="18">
        <v>48</v>
      </c>
      <c r="BQ29" s="1">
        <v>341323776</v>
      </c>
      <c r="BR29" s="1">
        <f t="shared" si="1"/>
        <v>5.481333481333482</v>
      </c>
      <c r="BS29" s="2">
        <f t="shared" si="11"/>
        <v>25.063656251156253</v>
      </c>
    </row>
    <row r="30" spans="37:71" ht="12.75">
      <c r="AK30" s="13" t="s">
        <v>17</v>
      </c>
      <c r="AL30" s="13">
        <v>30</v>
      </c>
      <c r="AQ30" s="13" t="s">
        <v>13</v>
      </c>
      <c r="AR30" s="13">
        <v>16</v>
      </c>
      <c r="AW30" s="1">
        <v>100</v>
      </c>
      <c r="AX30" s="1">
        <v>50</v>
      </c>
      <c r="AY30" s="1">
        <v>14400</v>
      </c>
      <c r="AZ30" s="1">
        <v>0.3968253968253968</v>
      </c>
      <c r="BA30" s="2">
        <f>AZ30+BA29</f>
        <v>100</v>
      </c>
      <c r="BC30" s="1">
        <v>83.33333333333333</v>
      </c>
      <c r="BD30" s="1">
        <v>50</v>
      </c>
      <c r="BE30" s="1">
        <v>2010240</v>
      </c>
      <c r="BF30" s="1">
        <f t="shared" si="8"/>
        <v>5.036075036075036</v>
      </c>
      <c r="BG30" s="2">
        <f t="shared" si="9"/>
        <v>91.20490620490622</v>
      </c>
      <c r="BI30" s="19">
        <v>69.44444444444444</v>
      </c>
      <c r="BJ30" s="1">
        <v>50</v>
      </c>
      <c r="BK30" s="1">
        <v>39552156</v>
      </c>
      <c r="BL30" s="1">
        <f t="shared" si="0"/>
        <v>8.257207491582491</v>
      </c>
      <c r="BM30" s="2">
        <f t="shared" si="10"/>
        <v>62.8084114959115</v>
      </c>
      <c r="BO30" s="1">
        <v>59.523809523809526</v>
      </c>
      <c r="BP30" s="1">
        <v>50</v>
      </c>
      <c r="BQ30" s="1">
        <v>386160048</v>
      </c>
      <c r="BR30" s="1">
        <f t="shared" si="1"/>
        <v>6.201361138861139</v>
      </c>
      <c r="BS30" s="2">
        <f t="shared" si="11"/>
        <v>31.26501739001739</v>
      </c>
    </row>
    <row r="31" spans="43:71" ht="12.75">
      <c r="AQ31" s="14" t="s">
        <v>14</v>
      </c>
      <c r="AR31" s="14">
        <v>22</v>
      </c>
      <c r="AY31" s="2">
        <v>3628800</v>
      </c>
      <c r="BC31" s="1">
        <v>86.66666666666667</v>
      </c>
      <c r="BD31" s="1">
        <v>52</v>
      </c>
      <c r="BE31" s="1">
        <v>1508544</v>
      </c>
      <c r="BF31" s="1">
        <f t="shared" si="8"/>
        <v>3.779220779220779</v>
      </c>
      <c r="BG31" s="2">
        <f t="shared" si="9"/>
        <v>94.984126984127</v>
      </c>
      <c r="BI31" s="19">
        <v>72.22222222222223</v>
      </c>
      <c r="BJ31" s="1">
        <v>52</v>
      </c>
      <c r="BK31" s="1">
        <v>37457388</v>
      </c>
      <c r="BL31" s="1">
        <f t="shared" si="0"/>
        <v>7.819887866762866</v>
      </c>
      <c r="BM31" s="2">
        <f t="shared" si="10"/>
        <v>70.62829936267437</v>
      </c>
      <c r="BO31" s="1">
        <v>61.904761904761905</v>
      </c>
      <c r="BP31" s="1">
        <v>52</v>
      </c>
      <c r="BQ31" s="1">
        <v>424359540</v>
      </c>
      <c r="BR31" s="1">
        <f t="shared" si="1"/>
        <v>6.814808455433456</v>
      </c>
      <c r="BS31" s="2">
        <f t="shared" si="11"/>
        <v>38.07982584545085</v>
      </c>
    </row>
    <row r="32" spans="43:71" ht="12.75">
      <c r="AQ32" s="15" t="s">
        <v>37</v>
      </c>
      <c r="AR32" s="15">
        <v>26</v>
      </c>
      <c r="AW32" s="3"/>
      <c r="BC32" s="1">
        <v>90</v>
      </c>
      <c r="BD32" s="17">
        <v>54</v>
      </c>
      <c r="BE32" s="1">
        <v>963072</v>
      </c>
      <c r="BF32" s="1">
        <f t="shared" si="8"/>
        <v>2.4126984126984126</v>
      </c>
      <c r="BG32" s="2">
        <f t="shared" si="9"/>
        <v>97.39682539682542</v>
      </c>
      <c r="BI32" s="1">
        <v>75</v>
      </c>
      <c r="BJ32" s="18">
        <v>54</v>
      </c>
      <c r="BK32" s="1">
        <v>33941412</v>
      </c>
      <c r="BL32" s="1">
        <f t="shared" si="0"/>
        <v>7.085866101491101</v>
      </c>
      <c r="BM32" s="2">
        <f t="shared" si="10"/>
        <v>77.71416546416548</v>
      </c>
      <c r="BO32" s="1">
        <v>64.28571428571429</v>
      </c>
      <c r="BP32" s="1">
        <v>54</v>
      </c>
      <c r="BQ32" s="1">
        <v>450394992</v>
      </c>
      <c r="BR32" s="1">
        <f t="shared" si="1"/>
        <v>7.232912920412921</v>
      </c>
      <c r="BS32" s="2">
        <f t="shared" si="11"/>
        <v>45.31273876586377</v>
      </c>
    </row>
    <row r="33" spans="43:71" ht="12.75">
      <c r="AQ33" s="14" t="s">
        <v>16</v>
      </c>
      <c r="AR33" s="14">
        <v>32</v>
      </c>
      <c r="AX33" s="7"/>
      <c r="AY33" s="6"/>
      <c r="BC33" s="1">
        <v>93.33333333333333</v>
      </c>
      <c r="BD33" s="1">
        <v>56</v>
      </c>
      <c r="BE33" s="1">
        <v>621504</v>
      </c>
      <c r="BF33" s="1">
        <f t="shared" si="8"/>
        <v>1.556998556998557</v>
      </c>
      <c r="BG33" s="2">
        <f t="shared" si="9"/>
        <v>98.95382395382397</v>
      </c>
      <c r="BI33" s="19">
        <v>77.77777777777777</v>
      </c>
      <c r="BJ33" s="1">
        <v>56</v>
      </c>
      <c r="BK33" s="1">
        <v>29314944</v>
      </c>
      <c r="BL33" s="1">
        <f t="shared" si="0"/>
        <v>6.12000962000962</v>
      </c>
      <c r="BM33" s="2">
        <f t="shared" si="10"/>
        <v>83.8341750841751</v>
      </c>
      <c r="BO33" s="1">
        <v>66.66666666666667</v>
      </c>
      <c r="BP33" s="16">
        <v>56</v>
      </c>
      <c r="BQ33" s="1">
        <v>464545584</v>
      </c>
      <c r="BR33" s="1">
        <f t="shared" si="1"/>
        <v>7.460157897657898</v>
      </c>
      <c r="BS33" s="2">
        <f t="shared" si="11"/>
        <v>52.77289666352167</v>
      </c>
    </row>
    <row r="34" spans="43:71" ht="12.75">
      <c r="AQ34" s="13" t="s">
        <v>17</v>
      </c>
      <c r="AR34" s="13">
        <v>36</v>
      </c>
      <c r="BC34" s="1">
        <v>96.66666666666667</v>
      </c>
      <c r="BD34" s="1">
        <v>58</v>
      </c>
      <c r="BE34" s="1">
        <v>259200</v>
      </c>
      <c r="BF34" s="1">
        <f t="shared" si="8"/>
        <v>0.6493506493506493</v>
      </c>
      <c r="BG34" s="2">
        <f t="shared" si="9"/>
        <v>99.60317460317462</v>
      </c>
      <c r="BI34" s="19">
        <v>80.55555555555556</v>
      </c>
      <c r="BJ34" s="1">
        <v>58</v>
      </c>
      <c r="BK34" s="1">
        <v>24179904</v>
      </c>
      <c r="BL34" s="1">
        <f t="shared" si="0"/>
        <v>5.047979797979798</v>
      </c>
      <c r="BM34" s="2">
        <f t="shared" si="10"/>
        <v>88.8821548821549</v>
      </c>
      <c r="BO34" s="1">
        <v>69.04761904761905</v>
      </c>
      <c r="BP34" s="1">
        <v>58</v>
      </c>
      <c r="BQ34" s="1">
        <v>461528208</v>
      </c>
      <c r="BR34" s="1">
        <f t="shared" si="1"/>
        <v>7.411701724201724</v>
      </c>
      <c r="BS34" s="2">
        <f t="shared" si="11"/>
        <v>60.1845983877234</v>
      </c>
    </row>
    <row r="35" spans="49:71" ht="12.75">
      <c r="AW35" s="13" t="s">
        <v>13</v>
      </c>
      <c r="AX35" s="13">
        <v>20</v>
      </c>
      <c r="BC35" s="1">
        <v>100</v>
      </c>
      <c r="BD35" s="1">
        <v>60</v>
      </c>
      <c r="BE35" s="1">
        <v>158400</v>
      </c>
      <c r="BF35" s="1">
        <f t="shared" si="8"/>
        <v>0.3968253968253968</v>
      </c>
      <c r="BG35" s="2">
        <f t="shared" si="9"/>
        <v>100.00000000000001</v>
      </c>
      <c r="BI35" s="19">
        <v>83.33333333333333</v>
      </c>
      <c r="BJ35" s="1">
        <v>60</v>
      </c>
      <c r="BK35" s="1">
        <v>18835776</v>
      </c>
      <c r="BL35" s="1">
        <f t="shared" si="0"/>
        <v>3.9322991822991824</v>
      </c>
      <c r="BM35" s="2">
        <f t="shared" si="10"/>
        <v>92.81445406445408</v>
      </c>
      <c r="BO35" s="1">
        <v>71.42857142857143</v>
      </c>
      <c r="BP35" s="1">
        <v>60</v>
      </c>
      <c r="BQ35" s="1">
        <v>446428476</v>
      </c>
      <c r="BR35" s="1">
        <f t="shared" si="1"/>
        <v>7.169214466089466</v>
      </c>
      <c r="BS35" s="2">
        <f t="shared" si="11"/>
        <v>67.35381285381287</v>
      </c>
    </row>
    <row r="36" spans="49:71" ht="12.75">
      <c r="AW36" s="14" t="s">
        <v>14</v>
      </c>
      <c r="AX36" s="14">
        <v>28</v>
      </c>
      <c r="BE36" s="2">
        <f>SUM(BE5:BE35)</f>
        <v>39916800</v>
      </c>
      <c r="BI36" s="19">
        <v>86.11111111111111</v>
      </c>
      <c r="BJ36" s="17">
        <v>62</v>
      </c>
      <c r="BK36" s="1">
        <v>13777344</v>
      </c>
      <c r="BL36" s="1">
        <f t="shared" si="0"/>
        <v>2.8762626262626263</v>
      </c>
      <c r="BM36" s="2">
        <f t="shared" si="10"/>
        <v>95.69071669071671</v>
      </c>
      <c r="BO36" s="1">
        <v>73.80952380952381</v>
      </c>
      <c r="BP36" s="1">
        <v>62</v>
      </c>
      <c r="BQ36" s="1">
        <v>413557632</v>
      </c>
      <c r="BR36" s="1">
        <f t="shared" si="1"/>
        <v>6.641340141340141</v>
      </c>
      <c r="BS36" s="2">
        <f t="shared" si="11"/>
        <v>73.995152995153</v>
      </c>
    </row>
    <row r="37" spans="49:71" ht="12.75">
      <c r="AW37" s="15" t="s">
        <v>37</v>
      </c>
      <c r="AX37" s="15">
        <v>34</v>
      </c>
      <c r="BI37" s="19">
        <v>88.88888888888889</v>
      </c>
      <c r="BJ37" s="1">
        <v>64</v>
      </c>
      <c r="BK37" s="1">
        <v>9452736</v>
      </c>
      <c r="BL37" s="1">
        <f t="shared" si="0"/>
        <v>1.9734247234247235</v>
      </c>
      <c r="BM37" s="2">
        <f t="shared" si="10"/>
        <v>97.66414141414144</v>
      </c>
      <c r="BO37" s="1">
        <v>76.19047619047619</v>
      </c>
      <c r="BP37" s="18">
        <v>64</v>
      </c>
      <c r="BQ37" s="1">
        <v>373573440</v>
      </c>
      <c r="BR37" s="1">
        <f t="shared" si="1"/>
        <v>5.999232249232249</v>
      </c>
      <c r="BS37" s="2">
        <f t="shared" si="11"/>
        <v>79.99438524438526</v>
      </c>
    </row>
    <row r="38" spans="49:71" ht="12.75">
      <c r="AW38" s="14" t="s">
        <v>16</v>
      </c>
      <c r="AX38" s="14">
        <v>38</v>
      </c>
      <c r="BI38" s="19">
        <v>91.66666666666667</v>
      </c>
      <c r="BJ38" s="1">
        <v>66</v>
      </c>
      <c r="BK38" s="1">
        <v>5716800</v>
      </c>
      <c r="BL38" s="1">
        <f t="shared" si="0"/>
        <v>1.1934824434824436</v>
      </c>
      <c r="BM38" s="2">
        <f t="shared" si="10"/>
        <v>98.85762385762388</v>
      </c>
      <c r="BO38" s="1">
        <v>78.57142857142857</v>
      </c>
      <c r="BP38" s="1">
        <v>66</v>
      </c>
      <c r="BQ38" s="1">
        <v>321120000</v>
      </c>
      <c r="BR38" s="1">
        <f t="shared" si="1"/>
        <v>5.156880156880157</v>
      </c>
      <c r="BS38" s="2">
        <f t="shared" si="11"/>
        <v>85.15126540126542</v>
      </c>
    </row>
    <row r="39" spans="49:71" ht="12.75">
      <c r="AW39" s="13" t="s">
        <v>17</v>
      </c>
      <c r="AX39" s="13">
        <v>44</v>
      </c>
      <c r="BI39" s="19">
        <v>94.44444444444444</v>
      </c>
      <c r="BJ39" s="1">
        <v>68</v>
      </c>
      <c r="BK39" s="1">
        <v>3211200</v>
      </c>
      <c r="BL39" s="1">
        <f t="shared" si="0"/>
        <v>0.6703944203944204</v>
      </c>
      <c r="BM39" s="2">
        <f t="shared" si="10"/>
        <v>99.5280182780183</v>
      </c>
      <c r="BO39" s="1">
        <v>80.95238095238095</v>
      </c>
      <c r="BP39" s="1">
        <v>68</v>
      </c>
      <c r="BQ39" s="1">
        <v>268449408</v>
      </c>
      <c r="BR39" s="1">
        <f t="shared" si="1"/>
        <v>4.311040811040811</v>
      </c>
      <c r="BS39" s="2">
        <f t="shared" si="11"/>
        <v>89.46230621230623</v>
      </c>
    </row>
    <row r="40" spans="55:71" ht="12.75">
      <c r="BC40" s="13" t="s">
        <v>13</v>
      </c>
      <c r="BD40" s="13">
        <v>26</v>
      </c>
      <c r="BI40" s="19">
        <v>97.22222222222223</v>
      </c>
      <c r="BJ40" s="1">
        <v>70</v>
      </c>
      <c r="BK40" s="1">
        <v>1742400</v>
      </c>
      <c r="BL40" s="1">
        <f t="shared" si="0"/>
        <v>0.3637566137566138</v>
      </c>
      <c r="BM40" s="2">
        <f t="shared" si="10"/>
        <v>99.8917748917749</v>
      </c>
      <c r="BO40" s="1">
        <v>83.33333333333333</v>
      </c>
      <c r="BP40" s="1">
        <v>70</v>
      </c>
      <c r="BQ40" s="1">
        <v>210332160</v>
      </c>
      <c r="BR40" s="1">
        <f t="shared" si="1"/>
        <v>3.3777333777333776</v>
      </c>
      <c r="BS40" s="2">
        <f t="shared" si="11"/>
        <v>92.84003959003961</v>
      </c>
    </row>
    <row r="41" spans="55:71" ht="12.75">
      <c r="BC41" s="14" t="s">
        <v>14</v>
      </c>
      <c r="BD41" s="14">
        <v>34</v>
      </c>
      <c r="BI41" s="1">
        <v>100</v>
      </c>
      <c r="BJ41" s="1">
        <v>72</v>
      </c>
      <c r="BK41" s="1">
        <v>518400</v>
      </c>
      <c r="BL41" s="1">
        <f>100*BK41/BK$42</f>
        <v>0.10822510822510822</v>
      </c>
      <c r="BM41" s="2">
        <f t="shared" si="10"/>
        <v>100.00000000000001</v>
      </c>
      <c r="BO41" s="1">
        <v>85.71428571428571</v>
      </c>
      <c r="BP41" s="17">
        <v>72</v>
      </c>
      <c r="BQ41" s="1">
        <v>162330624</v>
      </c>
      <c r="BR41" s="1">
        <f t="shared" si="1"/>
        <v>2.606874606874607</v>
      </c>
      <c r="BS41" s="2">
        <f t="shared" si="11"/>
        <v>95.44691419691422</v>
      </c>
    </row>
    <row r="42" spans="55:71" ht="12.75">
      <c r="BC42" s="15" t="s">
        <v>37</v>
      </c>
      <c r="BD42" s="15">
        <v>40</v>
      </c>
      <c r="BK42" s="2">
        <v>479001600</v>
      </c>
      <c r="BO42" s="1">
        <v>88.0952380952381</v>
      </c>
      <c r="BP42" s="1">
        <v>74</v>
      </c>
      <c r="BQ42" s="1">
        <v>112550400</v>
      </c>
      <c r="BR42" s="1">
        <f t="shared" si="1"/>
        <v>1.8074518074518076</v>
      </c>
      <c r="BS42" s="2">
        <f t="shared" si="11"/>
        <v>97.25436600436603</v>
      </c>
    </row>
    <row r="43" spans="55:71" ht="12.75">
      <c r="BC43" s="14" t="s">
        <v>16</v>
      </c>
      <c r="BD43" s="14">
        <v>46</v>
      </c>
      <c r="BO43" s="1">
        <v>90.47619047619048</v>
      </c>
      <c r="BP43" s="1">
        <v>76</v>
      </c>
      <c r="BQ43" s="1">
        <v>77788800</v>
      </c>
      <c r="BR43" s="1">
        <f t="shared" si="1"/>
        <v>1.2492137492137492</v>
      </c>
      <c r="BS43" s="2">
        <f t="shared" si="11"/>
        <v>98.50357975357979</v>
      </c>
    </row>
    <row r="44" spans="55:71" ht="12.75">
      <c r="BC44" s="13" t="s">
        <v>17</v>
      </c>
      <c r="BD44" s="13">
        <v>54</v>
      </c>
      <c r="BO44" s="1">
        <v>92.85714285714286</v>
      </c>
      <c r="BP44" s="1">
        <v>78</v>
      </c>
      <c r="BQ44" s="1">
        <v>46540800</v>
      </c>
      <c r="BR44" s="1">
        <f t="shared" si="1"/>
        <v>0.7474007474007474</v>
      </c>
      <c r="BS44" s="2">
        <f t="shared" si="11"/>
        <v>99.25098050098053</v>
      </c>
    </row>
    <row r="45" spans="67:71" ht="12.75">
      <c r="BO45" s="1">
        <v>95.23809523809524</v>
      </c>
      <c r="BP45" s="1">
        <v>80</v>
      </c>
      <c r="BQ45" s="1">
        <v>28497600</v>
      </c>
      <c r="BR45" s="1">
        <f t="shared" si="1"/>
        <v>0.45764420764420766</v>
      </c>
      <c r="BS45" s="2">
        <f t="shared" si="11"/>
        <v>99.70862470862474</v>
      </c>
    </row>
    <row r="46" spans="61:71" ht="12.75">
      <c r="BI46" s="13" t="s">
        <v>13</v>
      </c>
      <c r="BJ46" s="13">
        <v>32</v>
      </c>
      <c r="BO46" s="1">
        <v>97.61904761904762</v>
      </c>
      <c r="BP46" s="1">
        <v>82</v>
      </c>
      <c r="BQ46" s="1">
        <v>11404800</v>
      </c>
      <c r="BR46" s="1">
        <f t="shared" si="1"/>
        <v>0.18315018315018314</v>
      </c>
      <c r="BS46" s="2">
        <f t="shared" si="11"/>
        <v>99.89177489177493</v>
      </c>
    </row>
    <row r="47" spans="61:71" ht="12.75">
      <c r="BI47" s="14" t="s">
        <v>14</v>
      </c>
      <c r="BJ47" s="14">
        <v>42</v>
      </c>
      <c r="BO47" s="1">
        <v>100</v>
      </c>
      <c r="BP47" s="1">
        <v>84</v>
      </c>
      <c r="BQ47" s="1">
        <v>6739200</v>
      </c>
      <c r="BR47" s="1">
        <f>100*BQ47/BQ$48</f>
        <v>0.10822510822510822</v>
      </c>
      <c r="BS47" s="2">
        <f t="shared" si="11"/>
        <v>100.00000000000004</v>
      </c>
    </row>
    <row r="48" spans="61:69" ht="12.75">
      <c r="BI48" s="15" t="s">
        <v>37</v>
      </c>
      <c r="BJ48" s="15">
        <v>48</v>
      </c>
      <c r="BQ48" s="2">
        <f>SUM(BQ5:BQ47)</f>
        <v>6227020800</v>
      </c>
    </row>
    <row r="49" spans="61:62" ht="12.75">
      <c r="BI49" s="14" t="s">
        <v>16</v>
      </c>
      <c r="BJ49" s="14">
        <v>54</v>
      </c>
    </row>
    <row r="50" spans="61:62" ht="12.75">
      <c r="BI50" s="13" t="s">
        <v>17</v>
      </c>
      <c r="BJ50" s="13">
        <v>62</v>
      </c>
    </row>
    <row r="52" spans="67:68" ht="12.75">
      <c r="BO52" s="13" t="s">
        <v>13</v>
      </c>
      <c r="BP52" s="13">
        <v>38</v>
      </c>
    </row>
    <row r="53" spans="67:68" ht="12.75">
      <c r="BO53" s="14" t="s">
        <v>14</v>
      </c>
      <c r="BP53" s="14">
        <v>48</v>
      </c>
    </row>
    <row r="54" spans="67:68" ht="12.75">
      <c r="BO54" s="15" t="s">
        <v>37</v>
      </c>
      <c r="BP54" s="15">
        <v>56</v>
      </c>
    </row>
    <row r="55" spans="67:68" ht="12.75">
      <c r="BO55" s="14" t="s">
        <v>16</v>
      </c>
      <c r="BP55" s="14">
        <v>64</v>
      </c>
    </row>
    <row r="56" spans="67:68" ht="12.75">
      <c r="BO56" s="13" t="s">
        <v>17</v>
      </c>
      <c r="BP56" s="13">
        <v>72</v>
      </c>
    </row>
  </sheetData>
  <sheetProtection/>
  <printOptions/>
  <pageMargins left="0.5905511811023623" right="0.5905511811023623" top="0.984251968503937" bottom="0.984251968503937" header="0.5118110236220472" footer="0.5118110236220472"/>
  <pageSetup orientation="landscape" paperSize="9" scale="55" r:id="rId1"/>
</worksheet>
</file>

<file path=xl/worksheets/sheet3.xml><?xml version="1.0" encoding="utf-8"?>
<worksheet xmlns="http://schemas.openxmlformats.org/spreadsheetml/2006/main" xmlns:r="http://schemas.openxmlformats.org/officeDocument/2006/relationships">
  <sheetPr codeName="Munka12h"/>
  <dimension ref="A1:AC50"/>
  <sheetViews>
    <sheetView zoomScalePageLayoutView="0" workbookViewId="0" topLeftCell="A1">
      <selection activeCell="F31" sqref="F31"/>
    </sheetView>
  </sheetViews>
  <sheetFormatPr defaultColWidth="9.140625" defaultRowHeight="12.75"/>
  <cols>
    <col min="1" max="1" width="5.00390625" style="2" customWidth="1"/>
    <col min="2" max="2" width="9.57421875" style="2" customWidth="1"/>
    <col min="3" max="3" width="11.57421875" style="2" customWidth="1"/>
    <col min="4" max="8" width="7.140625" style="2" customWidth="1"/>
    <col min="9" max="10" width="9.140625" style="2" customWidth="1"/>
    <col min="11" max="11" width="9.57421875" style="2" customWidth="1"/>
    <col min="12" max="15" width="8.8515625" style="0" customWidth="1"/>
    <col min="16" max="16" width="4.8515625" style="0" customWidth="1"/>
    <col min="17" max="17" width="12.28125" style="0" customWidth="1"/>
    <col min="18" max="18" width="8.57421875" style="2" customWidth="1"/>
    <col min="19" max="19" width="9.7109375" style="0" customWidth="1"/>
    <col min="20" max="21" width="4.8515625" style="0" customWidth="1"/>
    <col min="23" max="28" width="6.140625" style="0" customWidth="1"/>
    <col min="30" max="30" width="7.140625" style="0" customWidth="1"/>
    <col min="31" max="31" width="3.57421875" style="0" customWidth="1"/>
    <col min="32" max="33" width="6.421875" style="0" customWidth="1"/>
    <col min="36" max="36" width="7.8515625" style="0" customWidth="1"/>
    <col min="37" max="37" width="3.57421875" style="0" customWidth="1"/>
    <col min="38" max="39" width="6.421875" style="0" customWidth="1"/>
    <col min="42" max="42" width="7.140625" style="0" customWidth="1"/>
    <col min="43" max="43" width="3.57421875" style="0" customWidth="1"/>
    <col min="44" max="45" width="6.421875" style="0" customWidth="1"/>
    <col min="48" max="48" width="7.8515625" style="0" customWidth="1"/>
    <col min="49" max="49" width="3.57421875" style="0" customWidth="1"/>
    <col min="50" max="51" width="6.421875" style="0" customWidth="1"/>
    <col min="54" max="54" width="7.8515625" style="0" customWidth="1"/>
    <col min="55" max="55" width="3.57421875" style="0" customWidth="1"/>
    <col min="56" max="57" width="6.421875" style="0" customWidth="1"/>
    <col min="60" max="60" width="7.8515625" style="0" customWidth="1"/>
    <col min="61" max="61" width="3.57421875" style="0" customWidth="1"/>
    <col min="62" max="63" width="6.421875" style="0" customWidth="1"/>
    <col min="66" max="66" width="7.8515625" style="0" customWidth="1"/>
    <col min="67" max="67" width="3.57421875" style="0" customWidth="1"/>
    <col min="68" max="69" width="6.421875" style="0" customWidth="1"/>
    <col min="72" max="72" width="7.8515625" style="0" customWidth="1"/>
    <col min="73" max="73" width="3.57421875" style="0" customWidth="1"/>
    <col min="74" max="75" width="6.421875" style="0" customWidth="1"/>
    <col min="78" max="78" width="7.8515625" style="0" customWidth="1"/>
    <col min="79" max="79" width="3.57421875" style="0" customWidth="1"/>
    <col min="80" max="81" width="6.421875" style="0" customWidth="1"/>
    <col min="84" max="84" width="7.8515625" style="0" customWidth="1"/>
    <col min="85" max="85" width="3.57421875" style="0" customWidth="1"/>
    <col min="86" max="87" width="6.421875" style="0" customWidth="1"/>
    <col min="90" max="90" width="7.8515625" style="0" customWidth="1"/>
  </cols>
  <sheetData>
    <row r="1" spans="1:25" ht="12.75">
      <c r="A1" s="4" t="s">
        <v>47</v>
      </c>
      <c r="I1" s="3" t="s">
        <v>38</v>
      </c>
      <c r="J1" s="10">
        <v>0.3989422804014327</v>
      </c>
      <c r="K1" s="10"/>
      <c r="L1" s="100" t="s">
        <v>50</v>
      </c>
      <c r="M1" s="101"/>
      <c r="N1" s="36" t="s">
        <v>51</v>
      </c>
      <c r="O1" s="35"/>
      <c r="Q1" s="3" t="s">
        <v>57</v>
      </c>
      <c r="R1" s="55">
        <v>4.821715861261466</v>
      </c>
      <c r="Y1" s="2" t="s">
        <v>52</v>
      </c>
    </row>
    <row r="2" spans="1:28" ht="12.75">
      <c r="A2" s="1" t="s">
        <v>44</v>
      </c>
      <c r="B2" s="1" t="s">
        <v>45</v>
      </c>
      <c r="C2" s="1" t="s">
        <v>46</v>
      </c>
      <c r="D2" s="17" t="s">
        <v>13</v>
      </c>
      <c r="E2" s="18" t="s">
        <v>14</v>
      </c>
      <c r="F2" s="16" t="s">
        <v>15</v>
      </c>
      <c r="G2" s="18" t="s">
        <v>16</v>
      </c>
      <c r="H2" s="17" t="s">
        <v>17</v>
      </c>
      <c r="I2" s="1" t="s">
        <v>48</v>
      </c>
      <c r="J2" s="1" t="s">
        <v>49</v>
      </c>
      <c r="K2" s="11" t="s">
        <v>53</v>
      </c>
      <c r="L2" s="1" t="s">
        <v>54</v>
      </c>
      <c r="M2" s="11" t="s">
        <v>55</v>
      </c>
      <c r="N2" s="1" t="s">
        <v>54</v>
      </c>
      <c r="O2" s="11" t="s">
        <v>55</v>
      </c>
      <c r="Q2" s="43" t="s">
        <v>56</v>
      </c>
      <c r="R2" s="44" t="s">
        <v>86</v>
      </c>
      <c r="S2" s="1" t="s">
        <v>87</v>
      </c>
      <c r="T2" s="1" t="s">
        <v>44</v>
      </c>
      <c r="V2" s="1" t="s">
        <v>45</v>
      </c>
      <c r="W2" s="17" t="s">
        <v>13</v>
      </c>
      <c r="X2" s="18" t="s">
        <v>14</v>
      </c>
      <c r="Y2" s="16" t="s">
        <v>15</v>
      </c>
      <c r="Z2" s="18" t="s">
        <v>16</v>
      </c>
      <c r="AA2" s="17" t="s">
        <v>17</v>
      </c>
      <c r="AB2" s="60"/>
    </row>
    <row r="3" spans="1:29" ht="12.75">
      <c r="A3" s="1">
        <v>14</v>
      </c>
      <c r="B3" s="1">
        <f>A3^2/2</f>
        <v>98</v>
      </c>
      <c r="C3" s="1">
        <v>105000</v>
      </c>
      <c r="D3" s="21">
        <v>46</v>
      </c>
      <c r="E3" s="22">
        <v>58</v>
      </c>
      <c r="F3" s="23">
        <v>66</v>
      </c>
      <c r="G3" s="22">
        <v>74</v>
      </c>
      <c r="H3" s="21">
        <v>84</v>
      </c>
      <c r="I3" s="24">
        <v>66.87048952754391</v>
      </c>
      <c r="J3" s="24">
        <v>12.100905542718786</v>
      </c>
      <c r="K3" s="31">
        <v>12.100905542718786</v>
      </c>
      <c r="L3" s="1">
        <v>1.4027879035013512E-05</v>
      </c>
      <c r="M3" s="11">
        <v>1.5668343995903282E-05</v>
      </c>
      <c r="N3" s="32">
        <f>SQRT(L3)/(1+$B3/2)</f>
        <v>7.490762053359728E-05</v>
      </c>
      <c r="O3" s="33">
        <f>SQRT(M3)/(1+$B3/2)</f>
        <v>7.91665181649497E-05</v>
      </c>
      <c r="Q3" s="44">
        <f>V3/100</f>
        <v>0.98</v>
      </c>
      <c r="R3" s="44">
        <f>LN(K3-R$1)</f>
        <v>1.9850195485213298</v>
      </c>
      <c r="S3" s="86">
        <f>LN(K3)</f>
        <v>2.493280288043676</v>
      </c>
      <c r="T3" s="1">
        <v>14</v>
      </c>
      <c r="V3" s="1">
        <v>98</v>
      </c>
      <c r="W3" s="1">
        <f aca="true" t="shared" si="0" ref="W3:W20">100*D3/$V3</f>
        <v>46.93877551020408</v>
      </c>
      <c r="X3" s="1">
        <f aca="true" t="shared" si="1" ref="X3:X20">100*E3/$V3</f>
        <v>59.183673469387756</v>
      </c>
      <c r="Y3" s="1">
        <f aca="true" t="shared" si="2" ref="Y3:Y20">100*F3/$V3</f>
        <v>67.34693877551021</v>
      </c>
      <c r="Z3" s="1">
        <f aca="true" t="shared" si="3" ref="Z3:Z20">100*G3/$V3</f>
        <v>75.51020408163265</v>
      </c>
      <c r="AA3" s="1">
        <f aca="true" t="shared" si="4" ref="AA3:AA20">100*H3/$V3</f>
        <v>85.71428571428571</v>
      </c>
      <c r="AB3" s="49"/>
      <c r="AC3" s="2"/>
    </row>
    <row r="4" spans="1:28" ht="12.75">
      <c r="A4" s="1">
        <v>15</v>
      </c>
      <c r="B4" s="1">
        <f>A3*(1+A3/2)</f>
        <v>112</v>
      </c>
      <c r="C4" s="1">
        <v>105000</v>
      </c>
      <c r="D4" s="21">
        <v>54</v>
      </c>
      <c r="E4" s="22">
        <v>66</v>
      </c>
      <c r="F4" s="23">
        <v>74</v>
      </c>
      <c r="G4" s="22">
        <v>84</v>
      </c>
      <c r="H4" s="21">
        <v>96</v>
      </c>
      <c r="I4" s="24">
        <v>66.98351084102755</v>
      </c>
      <c r="J4" s="24">
        <v>11.684284913232968</v>
      </c>
      <c r="K4" s="31">
        <v>11.687242516693034</v>
      </c>
      <c r="L4" s="1">
        <v>8.965894956677309E-06</v>
      </c>
      <c r="M4" s="33">
        <v>1.3967102230374104E-05</v>
      </c>
      <c r="N4" s="32">
        <f aca="true" t="shared" si="5" ref="N4:N21">SQRT(L4)/(1+B4/2)</f>
        <v>5.253176194585064E-05</v>
      </c>
      <c r="O4" s="33">
        <f aca="true" t="shared" si="6" ref="O4:O21">SQRT(M4)/(1+$B4/2)</f>
        <v>6.55659412594617E-05</v>
      </c>
      <c r="Q4" s="44">
        <f aca="true" t="shared" si="7" ref="Q4:Q30">V4/100</f>
        <v>1.12</v>
      </c>
      <c r="R4" s="44">
        <f aca="true" t="shared" si="8" ref="R4:R45">LN(K4-R$1)</f>
        <v>1.92651275229075</v>
      </c>
      <c r="S4" s="86">
        <f aca="true" t="shared" si="9" ref="S4:S45">LN(K4)</f>
        <v>2.4584978637148462</v>
      </c>
      <c r="T4" s="1">
        <v>15</v>
      </c>
      <c r="V4" s="1">
        <v>112</v>
      </c>
      <c r="W4" s="1">
        <f t="shared" si="0"/>
        <v>48.214285714285715</v>
      </c>
      <c r="X4" s="1">
        <f t="shared" si="1"/>
        <v>58.92857142857143</v>
      </c>
      <c r="Y4" s="1">
        <f t="shared" si="2"/>
        <v>66.07142857142857</v>
      </c>
      <c r="Z4" s="1">
        <f t="shared" si="3"/>
        <v>75</v>
      </c>
      <c r="AA4" s="1">
        <f t="shared" si="4"/>
        <v>85.71428571428571</v>
      </c>
      <c r="AB4" s="49"/>
    </row>
    <row r="5" spans="1:28" ht="12.75">
      <c r="A5" s="1">
        <v>16</v>
      </c>
      <c r="B5" s="1">
        <f>A5^2/2</f>
        <v>128</v>
      </c>
      <c r="C5" s="1">
        <v>135000</v>
      </c>
      <c r="D5" s="21">
        <v>62</v>
      </c>
      <c r="E5" s="22">
        <v>76</v>
      </c>
      <c r="F5" s="23">
        <v>86</v>
      </c>
      <c r="G5" s="22">
        <v>94</v>
      </c>
      <c r="H5" s="21">
        <v>108</v>
      </c>
      <c r="I5" s="24">
        <v>66.7127440712824</v>
      </c>
      <c r="J5" s="24">
        <v>11.049458348196485</v>
      </c>
      <c r="K5" s="31">
        <v>11.049458348196485</v>
      </c>
      <c r="L5" s="2">
        <v>3.8315287847573984E-05</v>
      </c>
      <c r="M5" s="11">
        <v>3.845720502755759E-05</v>
      </c>
      <c r="N5" s="32">
        <f t="shared" si="5"/>
        <v>9.522975996429765E-05</v>
      </c>
      <c r="O5" s="33">
        <f t="shared" si="6"/>
        <v>9.54059591846475E-05</v>
      </c>
      <c r="Q5" s="44">
        <f t="shared" si="7"/>
        <v>1.28</v>
      </c>
      <c r="R5" s="44">
        <f t="shared" si="8"/>
        <v>1.829013905482846</v>
      </c>
      <c r="S5" s="86">
        <f t="shared" si="9"/>
        <v>2.402381408499566</v>
      </c>
      <c r="T5" s="1">
        <v>16</v>
      </c>
      <c r="V5" s="1">
        <v>128</v>
      </c>
      <c r="W5" s="1">
        <f t="shared" si="0"/>
        <v>48.4375</v>
      </c>
      <c r="X5" s="1">
        <f t="shared" si="1"/>
        <v>59.375</v>
      </c>
      <c r="Y5" s="1">
        <f t="shared" si="2"/>
        <v>67.1875</v>
      </c>
      <c r="Z5" s="1">
        <f t="shared" si="3"/>
        <v>73.4375</v>
      </c>
      <c r="AA5" s="1">
        <f t="shared" si="4"/>
        <v>84.375</v>
      </c>
      <c r="AB5" s="49"/>
    </row>
    <row r="6" spans="1:28" ht="12.75">
      <c r="A6" s="1">
        <v>17</v>
      </c>
      <c r="B6" s="1">
        <f>A5*(1+A5/2)</f>
        <v>144</v>
      </c>
      <c r="C6" s="1">
        <v>105000</v>
      </c>
      <c r="D6" s="25">
        <v>70</v>
      </c>
      <c r="E6" s="26">
        <v>86</v>
      </c>
      <c r="F6" s="27">
        <v>96</v>
      </c>
      <c r="G6" s="26">
        <v>106</v>
      </c>
      <c r="H6" s="25">
        <v>120</v>
      </c>
      <c r="I6" s="20">
        <v>67.02056958583924</v>
      </c>
      <c r="J6" s="28">
        <v>10.842471211151116</v>
      </c>
      <c r="K6" s="31">
        <v>10.854999946756662</v>
      </c>
      <c r="L6" s="1">
        <v>1.2575097151519474E-05</v>
      </c>
      <c r="M6" s="11">
        <v>2.2761418293888802E-05</v>
      </c>
      <c r="N6" s="32">
        <f t="shared" si="5"/>
        <v>4.8577237582729795E-05</v>
      </c>
      <c r="O6" s="33">
        <f t="shared" si="6"/>
        <v>6.535469615571406E-05</v>
      </c>
      <c r="Q6" s="44">
        <f t="shared" si="7"/>
        <v>1.44</v>
      </c>
      <c r="R6" s="44">
        <f t="shared" si="8"/>
        <v>1.7972914869452503</v>
      </c>
      <c r="S6" s="86">
        <f t="shared" si="9"/>
        <v>2.3846257984252954</v>
      </c>
      <c r="T6" s="1">
        <v>17</v>
      </c>
      <c r="V6" s="1">
        <v>144</v>
      </c>
      <c r="W6" s="1">
        <f t="shared" si="0"/>
        <v>48.611111111111114</v>
      </c>
      <c r="X6" s="1">
        <f t="shared" si="1"/>
        <v>59.72222222222222</v>
      </c>
      <c r="Y6" s="1">
        <f t="shared" si="2"/>
        <v>66.66666666666667</v>
      </c>
      <c r="Z6" s="1">
        <f t="shared" si="3"/>
        <v>73.61111111111111</v>
      </c>
      <c r="AA6" s="1">
        <f t="shared" si="4"/>
        <v>83.33333333333333</v>
      </c>
      <c r="AB6" s="49"/>
    </row>
    <row r="7" spans="1:28" ht="12.75">
      <c r="A7" s="1">
        <v>18</v>
      </c>
      <c r="B7" s="1">
        <f>A7^2/2</f>
        <v>162</v>
      </c>
      <c r="C7" s="1">
        <v>105000</v>
      </c>
      <c r="D7" s="25">
        <v>80</v>
      </c>
      <c r="E7" s="26">
        <v>96</v>
      </c>
      <c r="F7" s="27">
        <v>108</v>
      </c>
      <c r="G7" s="26">
        <v>120</v>
      </c>
      <c r="H7" s="25">
        <v>134</v>
      </c>
      <c r="I7" s="24">
        <v>66.73426834011954</v>
      </c>
      <c r="J7" s="24">
        <v>10.392402304773572</v>
      </c>
      <c r="K7" s="31">
        <v>10.392402304773572</v>
      </c>
      <c r="L7" s="1">
        <v>1.3602142462023775E-05</v>
      </c>
      <c r="M7" s="11">
        <v>1.4068308049434556E-05</v>
      </c>
      <c r="N7" s="32">
        <f t="shared" si="5"/>
        <v>4.4976929875247614E-05</v>
      </c>
      <c r="O7" s="33">
        <f t="shared" si="6"/>
        <v>4.57411503249639E-05</v>
      </c>
      <c r="Q7" s="44">
        <f t="shared" si="7"/>
        <v>1.62</v>
      </c>
      <c r="R7" s="44">
        <f t="shared" si="8"/>
        <v>1.7175182857555544</v>
      </c>
      <c r="S7" s="86">
        <f t="shared" si="9"/>
        <v>2.3410749915494544</v>
      </c>
      <c r="T7" s="1">
        <v>18</v>
      </c>
      <c r="V7" s="1">
        <v>162</v>
      </c>
      <c r="W7" s="1">
        <f t="shared" si="0"/>
        <v>49.382716049382715</v>
      </c>
      <c r="X7" s="1">
        <f t="shared" si="1"/>
        <v>59.25925925925926</v>
      </c>
      <c r="Y7" s="1">
        <f t="shared" si="2"/>
        <v>66.66666666666667</v>
      </c>
      <c r="Z7" s="1">
        <f t="shared" si="3"/>
        <v>74.07407407407408</v>
      </c>
      <c r="AA7" s="1">
        <f t="shared" si="4"/>
        <v>82.71604938271605</v>
      </c>
      <c r="AB7" s="49"/>
    </row>
    <row r="8" spans="1:28" ht="12.75">
      <c r="A8" s="1">
        <v>19</v>
      </c>
      <c r="B8" s="1">
        <f>A7*(1+A7/2)</f>
        <v>180</v>
      </c>
      <c r="C8" s="1">
        <v>105000</v>
      </c>
      <c r="D8" s="25">
        <v>90</v>
      </c>
      <c r="E8" s="26">
        <v>108</v>
      </c>
      <c r="F8" s="27">
        <v>120</v>
      </c>
      <c r="G8" s="26">
        <v>132</v>
      </c>
      <c r="H8" s="25">
        <v>150</v>
      </c>
      <c r="I8" s="24">
        <v>66.95216068711412</v>
      </c>
      <c r="J8" s="24">
        <v>10.152745303185922</v>
      </c>
      <c r="K8" s="31">
        <v>10.162713339572178</v>
      </c>
      <c r="L8" s="1">
        <v>1.8677799098902985E-05</v>
      </c>
      <c r="M8" s="11">
        <v>2.8491447250102468E-05</v>
      </c>
      <c r="N8" s="32">
        <f t="shared" si="5"/>
        <v>4.749210918244874E-05</v>
      </c>
      <c r="O8" s="33">
        <f t="shared" si="6"/>
        <v>5.865646184053878E-05</v>
      </c>
      <c r="Q8" s="44">
        <f t="shared" si="7"/>
        <v>1.8</v>
      </c>
      <c r="R8" s="44">
        <f t="shared" si="8"/>
        <v>1.6754124292194787</v>
      </c>
      <c r="S8" s="86">
        <f t="shared" si="9"/>
        <v>2.3187254674774134</v>
      </c>
      <c r="T8" s="1">
        <v>19</v>
      </c>
      <c r="V8" s="1">
        <v>180</v>
      </c>
      <c r="W8" s="1">
        <f t="shared" si="0"/>
        <v>50</v>
      </c>
      <c r="X8" s="1">
        <f t="shared" si="1"/>
        <v>60</v>
      </c>
      <c r="Y8" s="1">
        <f t="shared" si="2"/>
        <v>66.66666666666667</v>
      </c>
      <c r="Z8" s="1">
        <f t="shared" si="3"/>
        <v>73.33333333333333</v>
      </c>
      <c r="AA8" s="1">
        <f t="shared" si="4"/>
        <v>83.33333333333333</v>
      </c>
      <c r="AB8" s="49"/>
    </row>
    <row r="9" spans="1:28" ht="12.75">
      <c r="A9" s="1">
        <v>20</v>
      </c>
      <c r="B9" s="1">
        <f>A9^2/2</f>
        <v>200</v>
      </c>
      <c r="C9" s="1">
        <v>105000</v>
      </c>
      <c r="D9" s="25">
        <v>100</v>
      </c>
      <c r="E9" s="26">
        <v>120</v>
      </c>
      <c r="F9" s="27">
        <v>134</v>
      </c>
      <c r="G9" s="26">
        <v>146</v>
      </c>
      <c r="H9" s="25">
        <v>164</v>
      </c>
      <c r="I9" s="24">
        <v>66.72077884625986</v>
      </c>
      <c r="J9" s="24">
        <v>9.871117161670202</v>
      </c>
      <c r="K9" s="31">
        <v>9.871117161670202</v>
      </c>
      <c r="L9" s="1">
        <v>4.826171050186764E-05</v>
      </c>
      <c r="M9" s="37">
        <v>4.8687750566945675E-05</v>
      </c>
      <c r="N9" s="32">
        <f t="shared" si="5"/>
        <v>6.878282063320852E-05</v>
      </c>
      <c r="O9" s="33">
        <f t="shared" si="6"/>
        <v>6.90857507271119E-05</v>
      </c>
      <c r="Q9" s="44">
        <f t="shared" si="7"/>
        <v>2</v>
      </c>
      <c r="R9" s="44">
        <f t="shared" si="8"/>
        <v>1.6192696818846355</v>
      </c>
      <c r="S9" s="86">
        <f t="shared" si="9"/>
        <v>2.2896130346460533</v>
      </c>
      <c r="T9" s="1">
        <v>20</v>
      </c>
      <c r="V9" s="1">
        <v>200</v>
      </c>
      <c r="W9" s="1">
        <f t="shared" si="0"/>
        <v>50</v>
      </c>
      <c r="X9" s="1">
        <f t="shared" si="1"/>
        <v>60</v>
      </c>
      <c r="Y9" s="1">
        <f t="shared" si="2"/>
        <v>67</v>
      </c>
      <c r="Z9" s="1">
        <f t="shared" si="3"/>
        <v>73</v>
      </c>
      <c r="AA9" s="1">
        <f t="shared" si="4"/>
        <v>82</v>
      </c>
      <c r="AB9" s="49"/>
    </row>
    <row r="10" spans="1:28" ht="12.75">
      <c r="A10" s="1">
        <v>21</v>
      </c>
      <c r="B10" s="1">
        <f>A9*(1+A9/2)</f>
        <v>220</v>
      </c>
      <c r="C10" s="1">
        <v>105000</v>
      </c>
      <c r="D10" s="25">
        <v>112</v>
      </c>
      <c r="E10" s="26">
        <v>132</v>
      </c>
      <c r="F10" s="27">
        <v>148</v>
      </c>
      <c r="G10" s="26">
        <v>162</v>
      </c>
      <c r="H10" s="25">
        <v>180</v>
      </c>
      <c r="I10" s="24">
        <v>66.91281826217573</v>
      </c>
      <c r="J10" s="24">
        <v>9.596484750372033</v>
      </c>
      <c r="K10" s="31">
        <v>9.603575447772739</v>
      </c>
      <c r="L10" s="1">
        <v>1.752909492952582E-05</v>
      </c>
      <c r="M10" s="11">
        <v>2.812168081380177E-05</v>
      </c>
      <c r="N10" s="32">
        <f t="shared" si="5"/>
        <v>3.771870448367464E-05</v>
      </c>
      <c r="O10" s="33">
        <f t="shared" si="6"/>
        <v>4.7774665889999106E-05</v>
      </c>
      <c r="Q10" s="44">
        <f t="shared" si="7"/>
        <v>2.2</v>
      </c>
      <c r="R10" s="44">
        <f t="shared" si="8"/>
        <v>1.5648295056839283</v>
      </c>
      <c r="S10" s="86">
        <f t="shared" si="9"/>
        <v>2.2621354716106348</v>
      </c>
      <c r="T10" s="1">
        <v>21</v>
      </c>
      <c r="V10" s="1">
        <v>220</v>
      </c>
      <c r="W10" s="1">
        <f t="shared" si="0"/>
        <v>50.90909090909091</v>
      </c>
      <c r="X10" s="1">
        <f t="shared" si="1"/>
        <v>60</v>
      </c>
      <c r="Y10" s="1">
        <f t="shared" si="2"/>
        <v>67.27272727272727</v>
      </c>
      <c r="Z10" s="1">
        <f t="shared" si="3"/>
        <v>73.63636363636364</v>
      </c>
      <c r="AA10" s="1">
        <f t="shared" si="4"/>
        <v>81.81818181818181</v>
      </c>
      <c r="AB10" s="49"/>
    </row>
    <row r="11" spans="1:28" ht="12.75">
      <c r="A11" s="1">
        <v>22</v>
      </c>
      <c r="B11" s="1">
        <f>A11^2/2</f>
        <v>242</v>
      </c>
      <c r="C11" s="1">
        <v>105000</v>
      </c>
      <c r="D11" s="25">
        <v>124</v>
      </c>
      <c r="E11" s="26">
        <v>146</v>
      </c>
      <c r="F11" s="27">
        <v>162</v>
      </c>
      <c r="G11" s="26">
        <v>176</v>
      </c>
      <c r="H11" s="25">
        <v>198</v>
      </c>
      <c r="I11" s="24">
        <v>66.78627618876402</v>
      </c>
      <c r="J11" s="24">
        <v>9.34910042100558</v>
      </c>
      <c r="K11" s="31">
        <v>9.351864925991807</v>
      </c>
      <c r="L11" s="1">
        <v>2.7649536325623536E-05</v>
      </c>
      <c r="M11" s="11">
        <v>3.07059338480504E-05</v>
      </c>
      <c r="N11" s="32">
        <f t="shared" si="5"/>
        <v>4.310067737977569E-05</v>
      </c>
      <c r="O11" s="33">
        <f t="shared" si="6"/>
        <v>4.542043866874494E-05</v>
      </c>
      <c r="Q11" s="44">
        <f t="shared" si="7"/>
        <v>2.42</v>
      </c>
      <c r="R11" s="44">
        <f t="shared" si="8"/>
        <v>1.510754845075036</v>
      </c>
      <c r="S11" s="86">
        <f t="shared" si="9"/>
        <v>2.235575780736955</v>
      </c>
      <c r="T11" s="1">
        <v>22</v>
      </c>
      <c r="V11" s="1">
        <v>242</v>
      </c>
      <c r="W11" s="1">
        <f t="shared" si="0"/>
        <v>51.239669421487605</v>
      </c>
      <c r="X11" s="1">
        <f t="shared" si="1"/>
        <v>60.33057851239669</v>
      </c>
      <c r="Y11" s="1">
        <f t="shared" si="2"/>
        <v>66.94214876033058</v>
      </c>
      <c r="Z11" s="1">
        <f t="shared" si="3"/>
        <v>72.72727272727273</v>
      </c>
      <c r="AA11" s="1">
        <f t="shared" si="4"/>
        <v>81.81818181818181</v>
      </c>
      <c r="AB11" s="49"/>
    </row>
    <row r="12" spans="1:28" ht="12.75">
      <c r="A12" s="1">
        <v>23</v>
      </c>
      <c r="B12" s="1">
        <f>A11*(1+A11/2)</f>
        <v>264</v>
      </c>
      <c r="C12" s="1">
        <v>105000</v>
      </c>
      <c r="D12" s="25">
        <v>136</v>
      </c>
      <c r="E12" s="26">
        <v>160</v>
      </c>
      <c r="F12" s="27">
        <v>176</v>
      </c>
      <c r="G12" s="26">
        <v>192</v>
      </c>
      <c r="H12" s="25">
        <v>214</v>
      </c>
      <c r="I12" s="29">
        <v>66.90760988486981</v>
      </c>
      <c r="J12" s="29">
        <v>9.162507434210529</v>
      </c>
      <c r="K12" s="31">
        <v>9.168687976145046</v>
      </c>
      <c r="L12" s="1">
        <v>2.7137300478468843E-05</v>
      </c>
      <c r="M12" s="11">
        <v>4.1179606269978875E-05</v>
      </c>
      <c r="N12" s="32">
        <f t="shared" si="5"/>
        <v>3.9168025668249456E-05</v>
      </c>
      <c r="O12" s="33">
        <f t="shared" si="6"/>
        <v>4.8249126352624854E-05</v>
      </c>
      <c r="Q12" s="44">
        <f t="shared" si="7"/>
        <v>2.64</v>
      </c>
      <c r="R12" s="44">
        <f t="shared" si="8"/>
        <v>1.4694795371904923</v>
      </c>
      <c r="S12" s="86">
        <f t="shared" si="9"/>
        <v>2.215794198184984</v>
      </c>
      <c r="T12" s="1">
        <v>23</v>
      </c>
      <c r="V12" s="1">
        <v>264</v>
      </c>
      <c r="W12" s="1">
        <f t="shared" si="0"/>
        <v>51.515151515151516</v>
      </c>
      <c r="X12" s="1">
        <f t="shared" si="1"/>
        <v>60.60606060606061</v>
      </c>
      <c r="Y12" s="1">
        <f t="shared" si="2"/>
        <v>66.66666666666667</v>
      </c>
      <c r="Z12" s="1">
        <f t="shared" si="3"/>
        <v>72.72727272727273</v>
      </c>
      <c r="AA12" s="1">
        <f t="shared" si="4"/>
        <v>81.06060606060606</v>
      </c>
      <c r="AB12" s="49"/>
    </row>
    <row r="13" spans="1:28" ht="12.75">
      <c r="A13" s="1">
        <v>24</v>
      </c>
      <c r="B13" s="1">
        <f>A13^2/2</f>
        <v>288</v>
      </c>
      <c r="C13" s="1">
        <v>140000</v>
      </c>
      <c r="D13" s="25">
        <v>150</v>
      </c>
      <c r="E13" s="26">
        <v>174</v>
      </c>
      <c r="F13" s="27">
        <v>192</v>
      </c>
      <c r="G13" s="26">
        <v>208</v>
      </c>
      <c r="H13" s="25">
        <v>232</v>
      </c>
      <c r="I13" s="24">
        <v>66.71447384057544</v>
      </c>
      <c r="J13" s="24">
        <v>8.853840546206056</v>
      </c>
      <c r="K13" s="31">
        <v>8.853840546206056</v>
      </c>
      <c r="L13" s="1">
        <v>9.7814528489233E-05</v>
      </c>
      <c r="M13" s="11">
        <v>9.848506868334145E-05</v>
      </c>
      <c r="N13" s="32">
        <f t="shared" si="5"/>
        <v>6.82077432705134E-05</v>
      </c>
      <c r="O13" s="33">
        <f t="shared" si="6"/>
        <v>6.844113353975436E-05</v>
      </c>
      <c r="Q13" s="44">
        <f t="shared" si="7"/>
        <v>2.88</v>
      </c>
      <c r="R13" s="44">
        <f t="shared" si="8"/>
        <v>1.3942934541363197</v>
      </c>
      <c r="S13" s="86">
        <f t="shared" si="9"/>
        <v>2.180851324909703</v>
      </c>
      <c r="T13" s="1">
        <v>24</v>
      </c>
      <c r="V13" s="1">
        <v>288</v>
      </c>
      <c r="W13" s="1">
        <f t="shared" si="0"/>
        <v>52.083333333333336</v>
      </c>
      <c r="X13" s="1">
        <f t="shared" si="1"/>
        <v>60.416666666666664</v>
      </c>
      <c r="Y13" s="1">
        <f t="shared" si="2"/>
        <v>66.66666666666667</v>
      </c>
      <c r="Z13" s="1">
        <f t="shared" si="3"/>
        <v>72.22222222222223</v>
      </c>
      <c r="AA13" s="1">
        <f t="shared" si="4"/>
        <v>80.55555555555556</v>
      </c>
      <c r="AB13" s="49"/>
    </row>
    <row r="14" spans="1:28" ht="12.75">
      <c r="A14" s="1">
        <v>25</v>
      </c>
      <c r="B14" s="1">
        <f>A13*(1+A13/2)</f>
        <v>312</v>
      </c>
      <c r="C14" s="1">
        <v>105000</v>
      </c>
      <c r="D14" s="25">
        <v>162</v>
      </c>
      <c r="E14" s="26">
        <v>190</v>
      </c>
      <c r="F14" s="27">
        <v>208</v>
      </c>
      <c r="G14" s="26">
        <v>226</v>
      </c>
      <c r="H14" s="25">
        <v>252</v>
      </c>
      <c r="I14" s="24">
        <v>66.88302785563755</v>
      </c>
      <c r="J14" s="24">
        <v>8.721756277844108</v>
      </c>
      <c r="K14" s="31">
        <v>8.73557721587428</v>
      </c>
      <c r="L14" s="1">
        <v>3.8122942637924035E-05</v>
      </c>
      <c r="M14" s="11">
        <v>4.490624819441412E-05</v>
      </c>
      <c r="N14" s="32">
        <f t="shared" si="5"/>
        <v>3.932724786659499E-05</v>
      </c>
      <c r="O14" s="33">
        <f t="shared" si="6"/>
        <v>4.268288179693803E-05</v>
      </c>
      <c r="Q14" s="44">
        <f t="shared" si="7"/>
        <v>3.12</v>
      </c>
      <c r="R14" s="44">
        <f t="shared" si="8"/>
        <v>1.3645244454064707</v>
      </c>
      <c r="S14" s="86">
        <f t="shared" si="9"/>
        <v>2.167404022212657</v>
      </c>
      <c r="T14" s="1">
        <v>25</v>
      </c>
      <c r="V14" s="1">
        <v>312</v>
      </c>
      <c r="W14" s="1">
        <f t="shared" si="0"/>
        <v>51.92307692307692</v>
      </c>
      <c r="X14" s="1">
        <f t="shared" si="1"/>
        <v>60.8974358974359</v>
      </c>
      <c r="Y14" s="1">
        <f t="shared" si="2"/>
        <v>66.66666666666667</v>
      </c>
      <c r="Z14" s="1">
        <f t="shared" si="3"/>
        <v>72.43589743589743</v>
      </c>
      <c r="AA14" s="1">
        <f t="shared" si="4"/>
        <v>80.76923076923077</v>
      </c>
      <c r="AB14" s="49"/>
    </row>
    <row r="15" spans="1:28" ht="12.75">
      <c r="A15" s="1">
        <v>26</v>
      </c>
      <c r="B15" s="1">
        <f>A15^2/2</f>
        <v>338</v>
      </c>
      <c r="C15" s="1">
        <v>105000</v>
      </c>
      <c r="D15" s="25">
        <v>178</v>
      </c>
      <c r="E15" s="26">
        <v>206</v>
      </c>
      <c r="F15" s="27">
        <v>226</v>
      </c>
      <c r="G15" s="26">
        <v>244</v>
      </c>
      <c r="H15" s="25">
        <v>272</v>
      </c>
      <c r="I15" s="24">
        <v>66.80012744918953</v>
      </c>
      <c r="J15" s="24">
        <v>8.561333338545808</v>
      </c>
      <c r="K15" s="31">
        <v>8.564537216056419</v>
      </c>
      <c r="L15" s="1">
        <v>6.513721381574684E-05</v>
      </c>
      <c r="M15" s="11">
        <v>7.191885099354539E-05</v>
      </c>
      <c r="N15" s="32">
        <f t="shared" si="5"/>
        <v>4.7475075892458566E-05</v>
      </c>
      <c r="O15" s="33">
        <f t="shared" si="6"/>
        <v>4.988528397102779E-05</v>
      </c>
      <c r="Q15" s="44">
        <f t="shared" si="7"/>
        <v>3.38</v>
      </c>
      <c r="R15" s="44">
        <f t="shared" si="8"/>
        <v>1.3198396999700195</v>
      </c>
      <c r="S15" s="86">
        <f t="shared" si="9"/>
        <v>2.1476300983322303</v>
      </c>
      <c r="T15" s="1">
        <v>26</v>
      </c>
      <c r="V15" s="1">
        <v>338</v>
      </c>
      <c r="W15" s="1">
        <f t="shared" si="0"/>
        <v>52.662721893491124</v>
      </c>
      <c r="X15" s="1">
        <f t="shared" si="1"/>
        <v>60.946745562130175</v>
      </c>
      <c r="Y15" s="1">
        <f t="shared" si="2"/>
        <v>66.86390532544378</v>
      </c>
      <c r="Z15" s="1">
        <f t="shared" si="3"/>
        <v>72.18934911242603</v>
      </c>
      <c r="AA15" s="1">
        <f t="shared" si="4"/>
        <v>80.4733727810651</v>
      </c>
      <c r="AB15" s="49"/>
    </row>
    <row r="16" spans="1:28" ht="12.75">
      <c r="A16" s="1">
        <v>27</v>
      </c>
      <c r="B16" s="1">
        <f>A15*(1+A15/2)</f>
        <v>364</v>
      </c>
      <c r="C16" s="1">
        <v>75000</v>
      </c>
      <c r="D16" s="25">
        <v>192</v>
      </c>
      <c r="E16" s="26">
        <v>222</v>
      </c>
      <c r="F16" s="27">
        <v>244</v>
      </c>
      <c r="G16" s="26">
        <v>264</v>
      </c>
      <c r="H16" s="25">
        <v>292</v>
      </c>
      <c r="I16" s="24">
        <v>66.85582376879246</v>
      </c>
      <c r="J16" s="24">
        <v>8.408738808877102</v>
      </c>
      <c r="K16" s="31">
        <v>8.413903852147278</v>
      </c>
      <c r="L16" s="1">
        <v>5.961278941442548E-05</v>
      </c>
      <c r="M16" s="11">
        <v>7.5040137031639E-05</v>
      </c>
      <c r="N16" s="32">
        <f t="shared" si="5"/>
        <v>4.219088470298801E-05</v>
      </c>
      <c r="O16" s="33">
        <f t="shared" si="6"/>
        <v>4.733645377320189E-05</v>
      </c>
      <c r="Q16" s="44">
        <f t="shared" si="7"/>
        <v>3.64</v>
      </c>
      <c r="R16" s="44">
        <f t="shared" si="8"/>
        <v>1.2787614850631823</v>
      </c>
      <c r="S16" s="86">
        <f t="shared" si="9"/>
        <v>2.129885557975309</v>
      </c>
      <c r="T16" s="1">
        <v>27</v>
      </c>
      <c r="V16" s="1">
        <v>364</v>
      </c>
      <c r="W16" s="1">
        <f t="shared" si="0"/>
        <v>52.747252747252745</v>
      </c>
      <c r="X16" s="1">
        <f t="shared" si="1"/>
        <v>60.989010989010985</v>
      </c>
      <c r="Y16" s="1">
        <f t="shared" si="2"/>
        <v>67.03296703296704</v>
      </c>
      <c r="Z16" s="1">
        <f t="shared" si="3"/>
        <v>72.52747252747253</v>
      </c>
      <c r="AA16" s="1">
        <f t="shared" si="4"/>
        <v>80.21978021978022</v>
      </c>
      <c r="AB16" s="49"/>
    </row>
    <row r="17" spans="1:28" ht="12.75">
      <c r="A17" s="1">
        <v>28</v>
      </c>
      <c r="B17" s="1">
        <f>A17^2/2</f>
        <v>392</v>
      </c>
      <c r="C17" s="1">
        <v>140000</v>
      </c>
      <c r="D17" s="25">
        <v>208</v>
      </c>
      <c r="E17" s="26">
        <v>240</v>
      </c>
      <c r="F17" s="27">
        <v>262</v>
      </c>
      <c r="G17" s="26">
        <v>284</v>
      </c>
      <c r="H17" s="25">
        <v>312</v>
      </c>
      <c r="I17" s="24">
        <v>66.83373512968836</v>
      </c>
      <c r="J17" s="24">
        <v>8.247439239874604</v>
      </c>
      <c r="K17" s="31">
        <v>8.252222105620172</v>
      </c>
      <c r="L17" s="32">
        <v>0.00011537161344980598</v>
      </c>
      <c r="M17" s="33">
        <v>0.0001290575694504185</v>
      </c>
      <c r="N17" s="32">
        <f t="shared" si="5"/>
        <v>5.452344104777811E-05</v>
      </c>
      <c r="O17" s="33">
        <f t="shared" si="6"/>
        <v>5.766675514034999E-05</v>
      </c>
      <c r="Q17" s="44">
        <f t="shared" si="7"/>
        <v>3.92</v>
      </c>
      <c r="R17" s="44">
        <f t="shared" si="8"/>
        <v>1.232707843394552</v>
      </c>
      <c r="S17" s="86">
        <f t="shared" si="9"/>
        <v>2.11048251021521</v>
      </c>
      <c r="T17" s="1">
        <v>28</v>
      </c>
      <c r="V17" s="1">
        <v>392</v>
      </c>
      <c r="W17" s="1">
        <f t="shared" si="0"/>
        <v>53.06122448979592</v>
      </c>
      <c r="X17" s="1">
        <f t="shared" si="1"/>
        <v>61.224489795918366</v>
      </c>
      <c r="Y17" s="1">
        <f t="shared" si="2"/>
        <v>66.83673469387755</v>
      </c>
      <c r="Z17" s="1">
        <f t="shared" si="3"/>
        <v>72.44897959183673</v>
      </c>
      <c r="AA17" s="1">
        <f t="shared" si="4"/>
        <v>79.59183673469387</v>
      </c>
      <c r="AB17" s="49"/>
    </row>
    <row r="18" spans="1:28" ht="12.75">
      <c r="A18" s="1">
        <v>29</v>
      </c>
      <c r="B18" s="1">
        <f>A17*(1+A17/2)</f>
        <v>420</v>
      </c>
      <c r="C18" s="1">
        <v>105000</v>
      </c>
      <c r="D18" s="25">
        <v>224</v>
      </c>
      <c r="E18" s="26">
        <v>258</v>
      </c>
      <c r="F18" s="27">
        <v>280</v>
      </c>
      <c r="G18" s="26">
        <v>304</v>
      </c>
      <c r="H18" s="25">
        <v>334</v>
      </c>
      <c r="I18" s="24">
        <v>66.844925080313</v>
      </c>
      <c r="J18" s="24">
        <v>8.073683752030115</v>
      </c>
      <c r="K18" s="38">
        <v>8.078001810625626</v>
      </c>
      <c r="L18" s="1">
        <v>4.6469455030339646E-05</v>
      </c>
      <c r="M18" s="39">
        <v>6.42493123335922E-05</v>
      </c>
      <c r="N18" s="32">
        <f t="shared" si="5"/>
        <v>3.2307349832862576E-05</v>
      </c>
      <c r="O18" s="33">
        <f t="shared" si="6"/>
        <v>3.798846860366804E-05</v>
      </c>
      <c r="Q18" s="44">
        <f t="shared" si="7"/>
        <v>4.2</v>
      </c>
      <c r="R18" s="44">
        <f t="shared" si="8"/>
        <v>1.1805872665704324</v>
      </c>
      <c r="S18" s="86">
        <f t="shared" si="9"/>
        <v>2.0891445412840066</v>
      </c>
      <c r="T18" s="1">
        <v>29</v>
      </c>
      <c r="V18" s="1">
        <v>420</v>
      </c>
      <c r="W18" s="1">
        <f t="shared" si="0"/>
        <v>53.333333333333336</v>
      </c>
      <c r="X18" s="1">
        <f t="shared" si="1"/>
        <v>61.42857142857143</v>
      </c>
      <c r="Y18" s="1">
        <f t="shared" si="2"/>
        <v>66.66666666666667</v>
      </c>
      <c r="Z18" s="1">
        <f t="shared" si="3"/>
        <v>72.38095238095238</v>
      </c>
      <c r="AA18" s="1">
        <f t="shared" si="4"/>
        <v>79.52380952380952</v>
      </c>
      <c r="AB18" s="49"/>
    </row>
    <row r="19" spans="1:28" ht="12.75">
      <c r="A19" s="1">
        <v>30</v>
      </c>
      <c r="B19" s="1">
        <f>A19^2/2</f>
        <v>450</v>
      </c>
      <c r="C19" s="1">
        <v>105000</v>
      </c>
      <c r="D19" s="25">
        <v>242</v>
      </c>
      <c r="E19" s="26">
        <v>276</v>
      </c>
      <c r="F19" s="27">
        <v>300</v>
      </c>
      <c r="G19" s="26">
        <v>324</v>
      </c>
      <c r="H19" s="25">
        <v>356</v>
      </c>
      <c r="I19" s="24">
        <v>66.75613911627799</v>
      </c>
      <c r="J19" s="24">
        <v>7.881558209644822</v>
      </c>
      <c r="K19" s="31">
        <v>7.8831048303353795</v>
      </c>
      <c r="L19" s="1">
        <v>8.761574826820983E-05</v>
      </c>
      <c r="M19" s="11">
        <v>9.248419020454141E-05</v>
      </c>
      <c r="N19" s="32">
        <f t="shared" si="5"/>
        <v>4.141738242198616E-05</v>
      </c>
      <c r="O19" s="33">
        <f t="shared" si="6"/>
        <v>4.2552522493736464E-05</v>
      </c>
      <c r="Q19" s="44">
        <f t="shared" si="7"/>
        <v>4.5</v>
      </c>
      <c r="R19" s="44">
        <f t="shared" si="8"/>
        <v>1.1188687244397084</v>
      </c>
      <c r="S19" s="86">
        <f t="shared" si="9"/>
        <v>2.0647218402686063</v>
      </c>
      <c r="T19" s="1">
        <v>30</v>
      </c>
      <c r="V19" s="1">
        <v>450</v>
      </c>
      <c r="W19" s="1">
        <f t="shared" si="0"/>
        <v>53.77777777777778</v>
      </c>
      <c r="X19" s="1">
        <f t="shared" si="1"/>
        <v>61.333333333333336</v>
      </c>
      <c r="Y19" s="1">
        <f t="shared" si="2"/>
        <v>66.66666666666667</v>
      </c>
      <c r="Z19" s="1">
        <f t="shared" si="3"/>
        <v>72</v>
      </c>
      <c r="AA19" s="1">
        <f t="shared" si="4"/>
        <v>79.11111111111111</v>
      </c>
      <c r="AB19" s="49"/>
    </row>
    <row r="20" spans="1:28" ht="12.75">
      <c r="A20" s="1">
        <v>31</v>
      </c>
      <c r="B20" s="1">
        <f>A19*(1+A19/2)</f>
        <v>480</v>
      </c>
      <c r="C20" s="1">
        <v>105000</v>
      </c>
      <c r="D20" s="25">
        <v>258</v>
      </c>
      <c r="E20" s="26">
        <v>296</v>
      </c>
      <c r="F20" s="27">
        <v>320</v>
      </c>
      <c r="G20" s="26">
        <v>346</v>
      </c>
      <c r="H20" s="25">
        <v>380</v>
      </c>
      <c r="I20" s="24">
        <v>66.84238122777832</v>
      </c>
      <c r="J20" s="24">
        <v>7.765561450174724</v>
      </c>
      <c r="K20" s="31">
        <v>7.76995403548655</v>
      </c>
      <c r="L20" s="1">
        <v>6.141130179707983E-05</v>
      </c>
      <c r="M20" s="11">
        <v>8.370462657294225E-05</v>
      </c>
      <c r="N20" s="32">
        <f t="shared" si="5"/>
        <v>3.25167482958269E-05</v>
      </c>
      <c r="O20" s="33">
        <f t="shared" si="6"/>
        <v>3.7962752107320827E-05</v>
      </c>
      <c r="Q20" s="44">
        <f t="shared" si="7"/>
        <v>4.8</v>
      </c>
      <c r="R20" s="44">
        <f t="shared" si="8"/>
        <v>1.0812077628631622</v>
      </c>
      <c r="S20" s="86">
        <f t="shared" si="9"/>
        <v>2.050264248723262</v>
      </c>
      <c r="T20" s="1">
        <v>31</v>
      </c>
      <c r="V20" s="1">
        <v>480</v>
      </c>
      <c r="W20" s="1">
        <f t="shared" si="0"/>
        <v>53.75</v>
      </c>
      <c r="X20" s="1">
        <f t="shared" si="1"/>
        <v>61.666666666666664</v>
      </c>
      <c r="Y20" s="1">
        <f t="shared" si="2"/>
        <v>66.66666666666667</v>
      </c>
      <c r="Z20" s="1">
        <f t="shared" si="3"/>
        <v>72.08333333333333</v>
      </c>
      <c r="AA20" s="1">
        <f t="shared" si="4"/>
        <v>79.16666666666667</v>
      </c>
      <c r="AB20" s="49"/>
    </row>
    <row r="21" spans="1:28" ht="12.75">
      <c r="A21" s="1">
        <v>32</v>
      </c>
      <c r="B21" s="1">
        <f>A21^2/2</f>
        <v>512</v>
      </c>
      <c r="C21" s="1">
        <v>180000</v>
      </c>
      <c r="D21" s="17">
        <v>274</v>
      </c>
      <c r="E21" s="18">
        <v>316</v>
      </c>
      <c r="F21" s="16">
        <v>342</v>
      </c>
      <c r="G21" s="18">
        <v>368</v>
      </c>
      <c r="H21" s="17">
        <v>404</v>
      </c>
      <c r="I21" s="29">
        <v>66.94004673595106</v>
      </c>
      <c r="J21" s="29">
        <v>7.68285184920742</v>
      </c>
      <c r="K21" s="38">
        <v>7.694304573074699</v>
      </c>
      <c r="L21" s="41">
        <v>0.0006623077803871925</v>
      </c>
      <c r="M21" s="40">
        <v>0.0007217643355689382</v>
      </c>
      <c r="N21" s="41">
        <f t="shared" si="5"/>
        <v>0.00010013751392113562</v>
      </c>
      <c r="O21" s="42">
        <f t="shared" si="6"/>
        <v>0.00010453568897356542</v>
      </c>
      <c r="Q21" s="44">
        <f t="shared" si="7"/>
        <v>5.12</v>
      </c>
      <c r="R21" s="44">
        <f t="shared" si="8"/>
        <v>1.0552136134016654</v>
      </c>
      <c r="S21" s="86">
        <f t="shared" si="9"/>
        <v>2.0404803893374437</v>
      </c>
      <c r="T21" s="1">
        <v>32</v>
      </c>
      <c r="V21" s="1">
        <v>512</v>
      </c>
      <c r="W21" s="1">
        <f aca="true" t="shared" si="10" ref="W21:W45">100*D21/$V21</f>
        <v>53.515625</v>
      </c>
      <c r="X21" s="1">
        <f aca="true" t="shared" si="11" ref="X21:X45">100*E21/$V21</f>
        <v>61.71875</v>
      </c>
      <c r="Y21" s="1">
        <f aca="true" t="shared" si="12" ref="Y21:Y45">100*F21/$V21</f>
        <v>66.796875</v>
      </c>
      <c r="Z21" s="1">
        <f aca="true" t="shared" si="13" ref="Z21:Z45">100*G21/$V21</f>
        <v>71.875</v>
      </c>
      <c r="AA21" s="1">
        <f aca="true" t="shared" si="14" ref="AA21:AA45">100*H21/$V21</f>
        <v>78.90625</v>
      </c>
      <c r="AB21" s="49"/>
    </row>
    <row r="22" spans="1:28" ht="12.75">
      <c r="A22" s="1">
        <v>33</v>
      </c>
      <c r="B22" s="1">
        <f>A21*(1+A21/2)</f>
        <v>544</v>
      </c>
      <c r="C22" s="1">
        <v>140000</v>
      </c>
      <c r="D22" s="25">
        <v>294</v>
      </c>
      <c r="E22" s="26">
        <v>336</v>
      </c>
      <c r="F22" s="27">
        <v>364</v>
      </c>
      <c r="G22" s="26">
        <v>390</v>
      </c>
      <c r="H22" s="25">
        <v>428</v>
      </c>
      <c r="I22" s="24">
        <v>66.83135761445331</v>
      </c>
      <c r="J22" s="24">
        <v>7.5406811561513605</v>
      </c>
      <c r="K22" s="31">
        <v>7.54472758102407</v>
      </c>
      <c r="L22" s="1">
        <v>8.628678846406073E-05</v>
      </c>
      <c r="M22" s="11">
        <v>0.00011052951843959406</v>
      </c>
      <c r="N22" s="32">
        <f aca="true" t="shared" si="15" ref="N22:N27">SQRT(L22)/(1+B22/2)</f>
        <v>3.4025890929206956E-05</v>
      </c>
      <c r="O22" s="33">
        <f aca="true" t="shared" si="16" ref="O22:O27">SQRT(M22)/(1+$B22/2)</f>
        <v>3.851026364853083E-05</v>
      </c>
      <c r="Q22" s="44">
        <f t="shared" si="7"/>
        <v>5.44</v>
      </c>
      <c r="R22" s="44">
        <f t="shared" si="8"/>
        <v>1.001738517671565</v>
      </c>
      <c r="S22" s="86">
        <f t="shared" si="9"/>
        <v>2.020848985673223</v>
      </c>
      <c r="T22" s="1">
        <v>33</v>
      </c>
      <c r="V22" s="1">
        <v>544</v>
      </c>
      <c r="W22" s="1">
        <f t="shared" si="10"/>
        <v>54.044117647058826</v>
      </c>
      <c r="X22" s="1">
        <f t="shared" si="11"/>
        <v>61.76470588235294</v>
      </c>
      <c r="Y22" s="1">
        <f t="shared" si="12"/>
        <v>66.91176470588235</v>
      </c>
      <c r="Z22" s="1">
        <f t="shared" si="13"/>
        <v>71.69117647058823</v>
      </c>
      <c r="AA22" s="1">
        <f t="shared" si="14"/>
        <v>78.67647058823529</v>
      </c>
      <c r="AB22" s="49"/>
    </row>
    <row r="23" spans="1:28" ht="12.75">
      <c r="A23" s="1">
        <v>34</v>
      </c>
      <c r="B23" s="1">
        <f>A23^2/2</f>
        <v>578</v>
      </c>
      <c r="C23" s="1">
        <v>105000</v>
      </c>
      <c r="D23" s="17">
        <v>314</v>
      </c>
      <c r="E23" s="18">
        <v>356</v>
      </c>
      <c r="F23" s="16">
        <v>386</v>
      </c>
      <c r="G23" s="18">
        <v>414</v>
      </c>
      <c r="H23" s="17">
        <v>454</v>
      </c>
      <c r="I23" s="24">
        <v>66.75992915244008</v>
      </c>
      <c r="J23" s="24">
        <v>7.411909565844234</v>
      </c>
      <c r="K23" s="31">
        <v>7.4139722445757315</v>
      </c>
      <c r="L23" s="1">
        <v>0.0002098714811040681</v>
      </c>
      <c r="M23" s="11">
        <v>0.00021858314569046225</v>
      </c>
      <c r="N23" s="32">
        <f t="shared" si="15"/>
        <v>4.99549715322268E-05</v>
      </c>
      <c r="O23" s="33">
        <f t="shared" si="16"/>
        <v>5.098123336732384E-05</v>
      </c>
      <c r="Q23" s="44">
        <f t="shared" si="7"/>
        <v>5.78</v>
      </c>
      <c r="R23" s="44">
        <f t="shared" si="8"/>
        <v>0.9525286869141176</v>
      </c>
      <c r="S23" s="86">
        <f t="shared" si="9"/>
        <v>2.0033663610711057</v>
      </c>
      <c r="T23" s="1">
        <v>34</v>
      </c>
      <c r="V23" s="1">
        <v>578</v>
      </c>
      <c r="W23" s="1">
        <f t="shared" si="10"/>
        <v>54.325259515570934</v>
      </c>
      <c r="X23" s="1">
        <f t="shared" si="11"/>
        <v>61.5916955017301</v>
      </c>
      <c r="Y23" s="1">
        <f t="shared" si="12"/>
        <v>66.78200692041523</v>
      </c>
      <c r="Z23" s="1">
        <f t="shared" si="13"/>
        <v>71.62629757785467</v>
      </c>
      <c r="AA23" s="1">
        <f t="shared" si="14"/>
        <v>78.54671280276817</v>
      </c>
      <c r="AB23" s="49"/>
    </row>
    <row r="24" spans="1:28" ht="12.75">
      <c r="A24" s="1">
        <v>35</v>
      </c>
      <c r="B24" s="1">
        <f>A23*(1+A23/2)</f>
        <v>612</v>
      </c>
      <c r="C24" s="1">
        <v>100000</v>
      </c>
      <c r="D24" s="17">
        <v>334</v>
      </c>
      <c r="E24" s="18">
        <v>378</v>
      </c>
      <c r="F24" s="16">
        <v>408</v>
      </c>
      <c r="G24" s="18">
        <v>438</v>
      </c>
      <c r="H24" s="17">
        <v>480</v>
      </c>
      <c r="I24" s="24">
        <v>66.81139891276692</v>
      </c>
      <c r="J24" s="24">
        <v>7.280790472479174</v>
      </c>
      <c r="K24" s="31">
        <v>7.284032367681867</v>
      </c>
      <c r="L24" s="1">
        <v>0.00013071555449075084</v>
      </c>
      <c r="M24" s="45">
        <v>0.000154</v>
      </c>
      <c r="N24" s="32">
        <f t="shared" si="15"/>
        <v>3.7241336579350326E-05</v>
      </c>
      <c r="O24" s="33">
        <f t="shared" si="16"/>
        <v>4.042238972635458E-05</v>
      </c>
      <c r="Q24" s="44">
        <f t="shared" si="7"/>
        <v>6.12</v>
      </c>
      <c r="R24" s="44">
        <f t="shared" si="8"/>
        <v>0.9011025761284865</v>
      </c>
      <c r="S24" s="86">
        <f t="shared" si="9"/>
        <v>1.985684605524059</v>
      </c>
      <c r="T24" s="1">
        <v>35</v>
      </c>
      <c r="V24" s="1">
        <v>612</v>
      </c>
      <c r="W24" s="1">
        <f t="shared" si="10"/>
        <v>54.57516339869281</v>
      </c>
      <c r="X24" s="1">
        <f t="shared" si="11"/>
        <v>61.76470588235294</v>
      </c>
      <c r="Y24" s="1">
        <f t="shared" si="12"/>
        <v>66.66666666666667</v>
      </c>
      <c r="Z24" s="1">
        <f t="shared" si="13"/>
        <v>71.56862745098039</v>
      </c>
      <c r="AA24" s="1">
        <f t="shared" si="14"/>
        <v>78.43137254901961</v>
      </c>
      <c r="AB24" s="49"/>
    </row>
    <row r="25" spans="1:28" ht="12.75">
      <c r="A25" s="1">
        <v>36</v>
      </c>
      <c r="B25" s="1">
        <f>A25^2/2</f>
        <v>648</v>
      </c>
      <c r="C25" s="1">
        <v>105000</v>
      </c>
      <c r="D25" s="17">
        <v>356</v>
      </c>
      <c r="E25" s="18">
        <v>400</v>
      </c>
      <c r="F25" s="16">
        <v>432</v>
      </c>
      <c r="G25" s="18">
        <v>464</v>
      </c>
      <c r="H25" s="17">
        <v>506</v>
      </c>
      <c r="I25" s="24">
        <v>66.71325540701572</v>
      </c>
      <c r="J25" s="24">
        <v>7.151170948468664</v>
      </c>
      <c r="K25" s="31">
        <v>7.151570280884453</v>
      </c>
      <c r="L25" s="1">
        <v>0.00036792339502404346</v>
      </c>
      <c r="M25" s="11">
        <v>0.0003706353955649627</v>
      </c>
      <c r="N25" s="32">
        <f t="shared" si="15"/>
        <v>5.901947487422108E-05</v>
      </c>
      <c r="O25" s="33">
        <f t="shared" si="16"/>
        <v>5.923659476366711E-05</v>
      </c>
      <c r="Q25" s="44">
        <f t="shared" si="7"/>
        <v>6.48</v>
      </c>
      <c r="R25" s="44">
        <f t="shared" si="8"/>
        <v>0.8458057847770963</v>
      </c>
      <c r="S25" s="86">
        <f t="shared" si="9"/>
        <v>1.9673319522971588</v>
      </c>
      <c r="T25" s="1">
        <v>36</v>
      </c>
      <c r="V25" s="1">
        <v>648</v>
      </c>
      <c r="W25" s="1">
        <f t="shared" si="10"/>
        <v>54.93827160493827</v>
      </c>
      <c r="X25" s="1">
        <f t="shared" si="11"/>
        <v>61.72839506172839</v>
      </c>
      <c r="Y25" s="1">
        <f t="shared" si="12"/>
        <v>66.66666666666667</v>
      </c>
      <c r="Z25" s="1">
        <f t="shared" si="13"/>
        <v>71.60493827160494</v>
      </c>
      <c r="AA25" s="1">
        <f t="shared" si="14"/>
        <v>78.08641975308642</v>
      </c>
      <c r="AB25" s="49"/>
    </row>
    <row r="26" spans="1:28" ht="12.75">
      <c r="A26" s="1">
        <v>37</v>
      </c>
      <c r="B26" s="1">
        <f>A25*(1+A25/2)</f>
        <v>684</v>
      </c>
      <c r="C26" s="1">
        <v>75000</v>
      </c>
      <c r="D26" s="17">
        <v>376</v>
      </c>
      <c r="E26" s="18">
        <v>424</v>
      </c>
      <c r="F26" s="16">
        <v>456</v>
      </c>
      <c r="G26" s="18">
        <v>490</v>
      </c>
      <c r="H26" s="17">
        <v>534</v>
      </c>
      <c r="I26" s="24">
        <v>66.79481947008665</v>
      </c>
      <c r="J26" s="24">
        <v>7.077896797140137</v>
      </c>
      <c r="K26" s="31">
        <v>7.080368311327753</v>
      </c>
      <c r="L26" s="1">
        <v>0.00019030330906802954</v>
      </c>
      <c r="M26" s="40">
        <v>0.0002127501851406005</v>
      </c>
      <c r="N26" s="41">
        <f t="shared" si="15"/>
        <v>4.021879458014043E-05</v>
      </c>
      <c r="O26" s="33">
        <f t="shared" si="16"/>
        <v>4.252466032755536E-05</v>
      </c>
      <c r="Q26" s="44">
        <f t="shared" si="7"/>
        <v>6.84</v>
      </c>
      <c r="R26" s="44">
        <f t="shared" si="8"/>
        <v>0.8147683744172747</v>
      </c>
      <c r="S26" s="86">
        <f t="shared" si="9"/>
        <v>1.95732592772654</v>
      </c>
      <c r="T26" s="1">
        <v>37</v>
      </c>
      <c r="V26" s="1">
        <v>684</v>
      </c>
      <c r="W26" s="1">
        <f t="shared" si="10"/>
        <v>54.97076023391813</v>
      </c>
      <c r="X26" s="1">
        <f t="shared" si="11"/>
        <v>61.98830409356725</v>
      </c>
      <c r="Y26" s="1">
        <f t="shared" si="12"/>
        <v>66.66666666666667</v>
      </c>
      <c r="Z26" s="1">
        <f t="shared" si="13"/>
        <v>71.6374269005848</v>
      </c>
      <c r="AA26" s="1">
        <f t="shared" si="14"/>
        <v>78.0701754385965</v>
      </c>
      <c r="AB26" s="49"/>
    </row>
    <row r="27" spans="1:28" ht="12.75">
      <c r="A27" s="1">
        <v>38</v>
      </c>
      <c r="B27" s="1">
        <f>A27^2/2</f>
        <v>722</v>
      </c>
      <c r="C27" s="1">
        <v>105000</v>
      </c>
      <c r="D27" s="17">
        <v>398</v>
      </c>
      <c r="E27" s="18">
        <v>448</v>
      </c>
      <c r="F27" s="16">
        <v>482</v>
      </c>
      <c r="G27" s="18">
        <v>516</v>
      </c>
      <c r="H27" s="17">
        <v>562</v>
      </c>
      <c r="I27" s="24">
        <v>66.73675824935336</v>
      </c>
      <c r="J27" s="24">
        <v>6.976028810346397</v>
      </c>
      <c r="K27" s="31">
        <v>6.9770788061052</v>
      </c>
      <c r="L27" s="1">
        <v>0.0003179910845336391</v>
      </c>
      <c r="M27" s="11">
        <v>0.00032535822136308686</v>
      </c>
      <c r="N27" s="32">
        <f t="shared" si="15"/>
        <v>4.9260509726826224E-05</v>
      </c>
      <c r="O27" s="33">
        <f t="shared" si="16"/>
        <v>4.982786992854806E-05</v>
      </c>
      <c r="Q27" s="44">
        <f t="shared" si="7"/>
        <v>7.22</v>
      </c>
      <c r="R27" s="44">
        <f t="shared" si="8"/>
        <v>0.7679591292557583</v>
      </c>
      <c r="S27" s="86">
        <f t="shared" si="9"/>
        <v>1.9426303200209007</v>
      </c>
      <c r="T27" s="1">
        <v>38</v>
      </c>
      <c r="V27" s="1">
        <v>722</v>
      </c>
      <c r="W27" s="1">
        <f t="shared" si="10"/>
        <v>55.124653739612185</v>
      </c>
      <c r="X27" s="1">
        <f t="shared" si="11"/>
        <v>62.04986149584487</v>
      </c>
      <c r="Y27" s="1">
        <f t="shared" si="12"/>
        <v>66.7590027700831</v>
      </c>
      <c r="Z27" s="1">
        <f t="shared" si="13"/>
        <v>71.46814404432133</v>
      </c>
      <c r="AA27" s="1">
        <f t="shared" si="14"/>
        <v>77.8393351800554</v>
      </c>
      <c r="AB27" s="49"/>
    </row>
    <row r="28" spans="1:28" ht="12.75">
      <c r="A28" s="1">
        <v>39</v>
      </c>
      <c r="B28" s="1">
        <f>A27*(1+A27/2)</f>
        <v>760</v>
      </c>
      <c r="C28" s="1">
        <v>105000</v>
      </c>
      <c r="D28" s="17">
        <v>420</v>
      </c>
      <c r="E28" s="18">
        <v>472</v>
      </c>
      <c r="F28" s="16">
        <v>508</v>
      </c>
      <c r="G28" s="18">
        <v>542</v>
      </c>
      <c r="H28" s="17">
        <v>592</v>
      </c>
      <c r="I28" s="24">
        <v>66.80020601299537</v>
      </c>
      <c r="J28" s="24">
        <v>6.905470530204381</v>
      </c>
      <c r="K28" s="31">
        <v>6.908502245401812</v>
      </c>
      <c r="L28" s="1">
        <v>0.00012465669237822786</v>
      </c>
      <c r="M28" s="11">
        <v>0.00015365782957369318</v>
      </c>
      <c r="N28" s="32">
        <f aca="true" t="shared" si="17" ref="N28:N41">SQRT(L28)/(1+B28/2)</f>
        <v>2.9304399337738613E-05</v>
      </c>
      <c r="O28" s="33">
        <f aca="true" t="shared" si="18" ref="O28:O41">SQRT(M28)/(1+$B28/2)</f>
        <v>3.253511690325795E-05</v>
      </c>
      <c r="Q28" s="44">
        <f t="shared" si="7"/>
        <v>7.6</v>
      </c>
      <c r="R28" s="44">
        <f t="shared" si="8"/>
        <v>0.7356252673893735</v>
      </c>
      <c r="S28" s="86">
        <f t="shared" si="9"/>
        <v>1.9327528625346997</v>
      </c>
      <c r="T28" s="1">
        <v>39</v>
      </c>
      <c r="V28" s="1">
        <v>760</v>
      </c>
      <c r="W28" s="1">
        <f t="shared" si="10"/>
        <v>55.26315789473684</v>
      </c>
      <c r="X28" s="1">
        <f t="shared" si="11"/>
        <v>62.10526315789474</v>
      </c>
      <c r="Y28" s="1">
        <f t="shared" si="12"/>
        <v>66.84210526315789</v>
      </c>
      <c r="Z28" s="1">
        <f t="shared" si="13"/>
        <v>71.3157894736842</v>
      </c>
      <c r="AA28" s="1">
        <f t="shared" si="14"/>
        <v>77.89473684210526</v>
      </c>
      <c r="AB28" s="49"/>
    </row>
    <row r="29" spans="1:28" ht="12.75">
      <c r="A29" s="1">
        <v>40</v>
      </c>
      <c r="B29" s="1">
        <f>A29^2/2</f>
        <v>800</v>
      </c>
      <c r="C29" s="1">
        <v>140000</v>
      </c>
      <c r="D29" s="17">
        <v>442</v>
      </c>
      <c r="E29" s="18">
        <v>496</v>
      </c>
      <c r="F29" s="16">
        <v>534</v>
      </c>
      <c r="G29" s="18">
        <v>570</v>
      </c>
      <c r="H29" s="17">
        <v>620</v>
      </c>
      <c r="I29" s="24">
        <v>66.80121326172346</v>
      </c>
      <c r="J29" s="24">
        <v>6.847486847097762</v>
      </c>
      <c r="K29" s="31">
        <v>6.851411676039661</v>
      </c>
      <c r="L29" s="1">
        <v>0.0010612622095322209</v>
      </c>
      <c r="M29" s="11">
        <v>0.0010930360384697932</v>
      </c>
      <c r="N29" s="32">
        <f t="shared" si="17"/>
        <v>8.123945050854135E-05</v>
      </c>
      <c r="O29" s="33">
        <f t="shared" si="18"/>
        <v>8.244662230047914E-05</v>
      </c>
      <c r="P29" s="59"/>
      <c r="Q29" s="66">
        <f t="shared" si="7"/>
        <v>8</v>
      </c>
      <c r="R29" s="44">
        <f t="shared" si="8"/>
        <v>0.7078859368889722</v>
      </c>
      <c r="S29" s="86">
        <f t="shared" si="9"/>
        <v>1.9244547151351055</v>
      </c>
      <c r="T29" s="67">
        <v>40</v>
      </c>
      <c r="U29" s="59"/>
      <c r="V29" s="67">
        <v>800</v>
      </c>
      <c r="W29" s="67">
        <f t="shared" si="10"/>
        <v>55.25</v>
      </c>
      <c r="X29" s="67">
        <f t="shared" si="11"/>
        <v>62</v>
      </c>
      <c r="Y29" s="67">
        <f t="shared" si="12"/>
        <v>66.75</v>
      </c>
      <c r="Z29" s="67">
        <f t="shared" si="13"/>
        <v>71.25</v>
      </c>
      <c r="AA29" s="67">
        <f t="shared" si="14"/>
        <v>77.5</v>
      </c>
      <c r="AB29" s="49"/>
    </row>
    <row r="30" spans="1:28" ht="12.75">
      <c r="A30" s="1">
        <v>41</v>
      </c>
      <c r="B30" s="1">
        <f aca="true" t="shared" si="19" ref="B30:B41">(A30-1)*(1+(A30-1)/2)</f>
        <v>840</v>
      </c>
      <c r="C30" s="1">
        <v>105000</v>
      </c>
      <c r="D30" s="17">
        <v>466</v>
      </c>
      <c r="E30" s="18">
        <v>522</v>
      </c>
      <c r="F30" s="16">
        <v>560</v>
      </c>
      <c r="G30" s="18">
        <v>598</v>
      </c>
      <c r="H30" s="17">
        <v>652</v>
      </c>
      <c r="I30" s="24">
        <v>66.76793266025682</v>
      </c>
      <c r="J30" s="24">
        <v>6.70426668447121</v>
      </c>
      <c r="K30" s="31">
        <v>6.706129403345889</v>
      </c>
      <c r="L30" s="1">
        <v>0.00016963905827701146</v>
      </c>
      <c r="M30" s="11">
        <v>0.0001898965083995253</v>
      </c>
      <c r="N30" s="32">
        <f t="shared" si="17"/>
        <v>3.0937187582791265E-05</v>
      </c>
      <c r="O30" s="33">
        <f t="shared" si="18"/>
        <v>3.273229027515593E-05</v>
      </c>
      <c r="P30" s="73"/>
      <c r="Q30" s="66">
        <f t="shared" si="7"/>
        <v>8.4</v>
      </c>
      <c r="R30" s="44">
        <f t="shared" si="8"/>
        <v>0.633616654235048</v>
      </c>
      <c r="S30" s="86">
        <f t="shared" si="9"/>
        <v>1.9030219445094976</v>
      </c>
      <c r="T30" s="1">
        <v>41</v>
      </c>
      <c r="U30" s="73"/>
      <c r="V30" s="1">
        <f>(T30-1)*(1+(T30-1)/2)</f>
        <v>840</v>
      </c>
      <c r="W30" s="67">
        <f t="shared" si="10"/>
        <v>55.476190476190474</v>
      </c>
      <c r="X30" s="67">
        <f t="shared" si="11"/>
        <v>62.142857142857146</v>
      </c>
      <c r="Y30" s="67">
        <f t="shared" si="12"/>
        <v>66.66666666666667</v>
      </c>
      <c r="Z30" s="67">
        <f t="shared" si="13"/>
        <v>71.19047619047619</v>
      </c>
      <c r="AA30" s="67">
        <f t="shared" si="14"/>
        <v>77.61904761904762</v>
      </c>
      <c r="AB30" s="49"/>
    </row>
    <row r="31" spans="1:28" ht="12.75">
      <c r="A31" s="1">
        <v>42</v>
      </c>
      <c r="B31" s="1">
        <f>A31^2/2</f>
        <v>882</v>
      </c>
      <c r="C31" s="1">
        <v>105000</v>
      </c>
      <c r="D31" s="68">
        <v>490</v>
      </c>
      <c r="E31" s="69">
        <v>548</v>
      </c>
      <c r="F31" s="70">
        <v>588</v>
      </c>
      <c r="G31" s="69">
        <v>628</v>
      </c>
      <c r="H31" s="68">
        <v>682</v>
      </c>
      <c r="I31" s="46">
        <v>66.76472640268962</v>
      </c>
      <c r="J31" s="46">
        <v>6.615591699626206</v>
      </c>
      <c r="K31" s="47">
        <v>6.617772827058596</v>
      </c>
      <c r="L31" s="65">
        <v>0.0003698426251445892</v>
      </c>
      <c r="M31" s="11">
        <v>0.0003905310597811842</v>
      </c>
      <c r="N31" s="32">
        <f t="shared" si="17"/>
        <v>4.35097123575E-05</v>
      </c>
      <c r="O31" s="33">
        <f t="shared" si="18"/>
        <v>4.471008758532087E-05</v>
      </c>
      <c r="P31" s="59"/>
      <c r="Q31" s="66">
        <f>V31/100</f>
        <v>8.82</v>
      </c>
      <c r="R31" s="44">
        <f t="shared" si="8"/>
        <v>0.5855936875268478</v>
      </c>
      <c r="S31" s="86">
        <f t="shared" si="9"/>
        <v>1.88975888238541</v>
      </c>
      <c r="T31" s="1">
        <v>42</v>
      </c>
      <c r="U31" s="59"/>
      <c r="V31" s="1">
        <f>T31^2/2</f>
        <v>882</v>
      </c>
      <c r="W31" s="67">
        <f t="shared" si="10"/>
        <v>55.55555555555556</v>
      </c>
      <c r="X31" s="67">
        <f t="shared" si="11"/>
        <v>62.131519274376416</v>
      </c>
      <c r="Y31" s="67">
        <f t="shared" si="12"/>
        <v>66.66666666666667</v>
      </c>
      <c r="Z31" s="67">
        <f t="shared" si="13"/>
        <v>71.20181405895691</v>
      </c>
      <c r="AA31" s="67">
        <f t="shared" si="14"/>
        <v>77.32426303854875</v>
      </c>
      <c r="AB31" s="49"/>
    </row>
    <row r="32" spans="1:28" ht="12.75">
      <c r="A32" s="2">
        <v>43</v>
      </c>
      <c r="B32" s="12">
        <f t="shared" si="19"/>
        <v>924</v>
      </c>
      <c r="C32" s="12">
        <v>105000</v>
      </c>
      <c r="D32" s="68">
        <v>516</v>
      </c>
      <c r="E32" s="69">
        <v>576</v>
      </c>
      <c r="F32" s="70">
        <v>616</v>
      </c>
      <c r="G32" s="69">
        <v>658</v>
      </c>
      <c r="H32" s="68">
        <v>714</v>
      </c>
      <c r="I32" s="46">
        <v>66.7821037890754</v>
      </c>
      <c r="J32" s="46">
        <v>6.5812135803237055</v>
      </c>
      <c r="K32" s="47">
        <v>6.583336609613074</v>
      </c>
      <c r="L32" s="65">
        <v>0.00019620191182597818</v>
      </c>
      <c r="M32" s="11">
        <v>0.0002266568547899977</v>
      </c>
      <c r="N32" s="71">
        <f t="shared" si="17"/>
        <v>3.0253151793601804E-05</v>
      </c>
      <c r="O32" s="72">
        <f t="shared" si="18"/>
        <v>3.251647341847493E-05</v>
      </c>
      <c r="Q32" s="44">
        <f aca="true" t="shared" si="20" ref="Q32:Q42">V32/100</f>
        <v>9.24</v>
      </c>
      <c r="R32" s="44">
        <f t="shared" si="8"/>
        <v>0.566234265045668</v>
      </c>
      <c r="S32" s="86">
        <f t="shared" si="9"/>
        <v>1.8845417003416427</v>
      </c>
      <c r="T32" s="48">
        <v>43</v>
      </c>
      <c r="V32" s="1">
        <f>(T32-1)*(1+(T32-1)/2)</f>
        <v>924</v>
      </c>
      <c r="W32" s="1">
        <f t="shared" si="10"/>
        <v>55.84415584415584</v>
      </c>
      <c r="X32" s="1">
        <f t="shared" si="11"/>
        <v>62.33766233766234</v>
      </c>
      <c r="Y32" s="1">
        <f t="shared" si="12"/>
        <v>66.66666666666667</v>
      </c>
      <c r="Z32" s="1">
        <f t="shared" si="13"/>
        <v>71.21212121212122</v>
      </c>
      <c r="AA32" s="1">
        <f t="shared" si="14"/>
        <v>77.27272727272727</v>
      </c>
      <c r="AB32" s="49"/>
    </row>
    <row r="33" spans="1:28" ht="12.75">
      <c r="A33" s="2">
        <v>44</v>
      </c>
      <c r="B33" s="1">
        <f>A33^2/2</f>
        <v>968</v>
      </c>
      <c r="C33" s="12">
        <v>105000</v>
      </c>
      <c r="D33" s="68">
        <v>542</v>
      </c>
      <c r="E33" s="69">
        <v>604</v>
      </c>
      <c r="F33" s="70">
        <v>646</v>
      </c>
      <c r="G33" s="69">
        <v>688</v>
      </c>
      <c r="H33" s="68">
        <v>746</v>
      </c>
      <c r="I33" s="24">
        <v>66.79024671559564</v>
      </c>
      <c r="J33" s="24">
        <v>6.479306656419774</v>
      </c>
      <c r="K33" s="47">
        <v>6.48230730757925</v>
      </c>
      <c r="L33" s="2">
        <v>0.0008790995131070194</v>
      </c>
      <c r="M33" s="11">
        <v>0.0009174073454322307</v>
      </c>
      <c r="N33" s="71">
        <f t="shared" si="17"/>
        <v>6.113322136112915E-05</v>
      </c>
      <c r="O33" s="72">
        <f t="shared" si="18"/>
        <v>6.245099583159652E-05</v>
      </c>
      <c r="Q33" s="44">
        <f t="shared" si="20"/>
        <v>9.68</v>
      </c>
      <c r="R33" s="44">
        <f t="shared" si="8"/>
        <v>0.5071738318737071</v>
      </c>
      <c r="S33" s="86">
        <f t="shared" si="9"/>
        <v>1.8690765129721865</v>
      </c>
      <c r="T33" s="48">
        <v>44</v>
      </c>
      <c r="V33" s="1">
        <f>T33^2/2</f>
        <v>968</v>
      </c>
      <c r="W33" s="1">
        <f t="shared" si="10"/>
        <v>55.99173553719008</v>
      </c>
      <c r="X33" s="1">
        <f t="shared" si="11"/>
        <v>62.396694214876035</v>
      </c>
      <c r="Y33" s="1">
        <f t="shared" si="12"/>
        <v>66.73553719008264</v>
      </c>
      <c r="Z33" s="1">
        <f t="shared" si="13"/>
        <v>71.07438016528926</v>
      </c>
      <c r="AA33" s="1">
        <f t="shared" si="14"/>
        <v>77.06611570247934</v>
      </c>
      <c r="AB33" s="49"/>
    </row>
    <row r="34" spans="1:28" ht="12.75">
      <c r="A34" s="1">
        <v>45</v>
      </c>
      <c r="B34" s="12">
        <f t="shared" si="19"/>
        <v>1012</v>
      </c>
      <c r="C34" s="12">
        <v>105000</v>
      </c>
      <c r="D34" s="17">
        <v>568</v>
      </c>
      <c r="E34" s="18">
        <v>632</v>
      </c>
      <c r="F34" s="16">
        <v>676</v>
      </c>
      <c r="G34" s="18">
        <v>720</v>
      </c>
      <c r="H34" s="17">
        <v>780</v>
      </c>
      <c r="I34" s="24">
        <v>66.80136020583578</v>
      </c>
      <c r="J34" s="24">
        <v>6.3971323127050095</v>
      </c>
      <c r="K34" s="31">
        <v>6.399996498495695</v>
      </c>
      <c r="L34" s="30">
        <v>0.00023855097200632216</v>
      </c>
      <c r="M34" s="34">
        <v>0.00028800165460567356</v>
      </c>
      <c r="N34" s="32">
        <f t="shared" si="17"/>
        <v>3.0463699019631308E-05</v>
      </c>
      <c r="O34" s="33">
        <f t="shared" si="18"/>
        <v>3.347260650432798E-05</v>
      </c>
      <c r="Q34" s="44">
        <f t="shared" si="20"/>
        <v>10.12</v>
      </c>
      <c r="R34" s="44">
        <f t="shared" si="8"/>
        <v>0.456336050232565</v>
      </c>
      <c r="S34" s="86">
        <f t="shared" si="9"/>
        <v>1.856297443255429</v>
      </c>
      <c r="T34" s="48">
        <v>45</v>
      </c>
      <c r="V34" s="1">
        <f>(T34-1)*(1+(T34-1)/2)</f>
        <v>1012</v>
      </c>
      <c r="W34" s="1">
        <f t="shared" si="10"/>
        <v>56.126482213438734</v>
      </c>
      <c r="X34" s="1">
        <f t="shared" si="11"/>
        <v>62.45059288537549</v>
      </c>
      <c r="Y34" s="1">
        <f t="shared" si="12"/>
        <v>66.79841897233202</v>
      </c>
      <c r="Z34" s="1">
        <f t="shared" si="13"/>
        <v>71.14624505928853</v>
      </c>
      <c r="AA34" s="1">
        <f t="shared" si="14"/>
        <v>77.07509881422925</v>
      </c>
      <c r="AB34" s="49"/>
    </row>
    <row r="35" spans="1:28" ht="12.75">
      <c r="A35" s="1">
        <v>46</v>
      </c>
      <c r="B35" s="1">
        <f>A35^2/2</f>
        <v>1058</v>
      </c>
      <c r="C35" s="12">
        <v>105000</v>
      </c>
      <c r="D35" s="17">
        <v>594</v>
      </c>
      <c r="E35" s="18">
        <v>660</v>
      </c>
      <c r="F35" s="16">
        <v>706</v>
      </c>
      <c r="G35" s="18">
        <v>750</v>
      </c>
      <c r="H35" s="17">
        <v>812</v>
      </c>
      <c r="I35" s="24">
        <v>66.7635746195212</v>
      </c>
      <c r="J35" s="24">
        <v>6.29998994172815</v>
      </c>
      <c r="K35" s="31">
        <v>6.301831489211318</v>
      </c>
      <c r="L35" s="2">
        <v>0.00050295531749053</v>
      </c>
      <c r="M35" s="34">
        <v>0.0005310513300231606</v>
      </c>
      <c r="N35" s="32">
        <f t="shared" si="17"/>
        <v>4.231446287277216E-05</v>
      </c>
      <c r="O35" s="33">
        <f t="shared" si="18"/>
        <v>4.348028487420202E-05</v>
      </c>
      <c r="Q35" s="44">
        <f t="shared" si="20"/>
        <v>10.58</v>
      </c>
      <c r="R35" s="44">
        <f t="shared" si="8"/>
        <v>0.3921202117174122</v>
      </c>
      <c r="S35" s="86">
        <f t="shared" si="9"/>
        <v>1.8408403037219998</v>
      </c>
      <c r="T35" s="48">
        <v>46</v>
      </c>
      <c r="V35" s="1">
        <f>T35^2/2</f>
        <v>1058</v>
      </c>
      <c r="W35" s="1">
        <f t="shared" si="10"/>
        <v>56.14366729678639</v>
      </c>
      <c r="X35" s="1">
        <f t="shared" si="11"/>
        <v>62.38185255198488</v>
      </c>
      <c r="Y35" s="1">
        <f t="shared" si="12"/>
        <v>66.7296786389414</v>
      </c>
      <c r="Z35" s="1">
        <f t="shared" si="13"/>
        <v>70.88846880907373</v>
      </c>
      <c r="AA35" s="1">
        <f t="shared" si="14"/>
        <v>76.74858223062382</v>
      </c>
      <c r="AB35" s="49"/>
    </row>
    <row r="36" spans="1:28" ht="12.75">
      <c r="A36" s="1">
        <v>47</v>
      </c>
      <c r="B36" s="1">
        <f t="shared" si="19"/>
        <v>1104</v>
      </c>
      <c r="C36" s="12">
        <v>105000</v>
      </c>
      <c r="D36" s="17">
        <v>622</v>
      </c>
      <c r="E36" s="18">
        <v>690</v>
      </c>
      <c r="F36" s="16">
        <v>736</v>
      </c>
      <c r="G36" s="18">
        <v>782</v>
      </c>
      <c r="H36" s="17">
        <v>848</v>
      </c>
      <c r="I36" s="24">
        <v>66.74178420110232</v>
      </c>
      <c r="J36" s="24">
        <v>6.267788325242263</v>
      </c>
      <c r="K36" s="31">
        <v>6.268707124236129</v>
      </c>
      <c r="L36" s="2">
        <v>0.0002968076955567089</v>
      </c>
      <c r="M36" s="34">
        <v>0.00031468972472434065</v>
      </c>
      <c r="N36" s="32">
        <f>SQRT(L36)/(1+B36/2)</f>
        <v>3.1153901841586874E-05</v>
      </c>
      <c r="O36" s="33">
        <f>SQRT(M36)/(1+$B36/2)</f>
        <v>3.207865493691814E-05</v>
      </c>
      <c r="Q36" s="44">
        <f>V36/100</f>
        <v>11.04</v>
      </c>
      <c r="R36" s="44">
        <f t="shared" si="8"/>
        <v>0.3694864096039327</v>
      </c>
      <c r="S36" s="86">
        <f t="shared" si="9"/>
        <v>1.8355701331013092</v>
      </c>
      <c r="T36" s="48">
        <v>47</v>
      </c>
      <c r="V36" s="12">
        <f>(T36-1)*(1+(T36-1)/2)</f>
        <v>1104</v>
      </c>
      <c r="W36" s="1">
        <f t="shared" si="10"/>
        <v>56.34057971014493</v>
      </c>
      <c r="X36" s="1">
        <f t="shared" si="11"/>
        <v>62.5</v>
      </c>
      <c r="Y36" s="1">
        <f t="shared" si="12"/>
        <v>66.66666666666667</v>
      </c>
      <c r="Z36" s="1">
        <f t="shared" si="13"/>
        <v>70.83333333333333</v>
      </c>
      <c r="AA36" s="1">
        <f t="shared" si="14"/>
        <v>76.81159420289855</v>
      </c>
      <c r="AB36" s="49"/>
    </row>
    <row r="37" spans="1:28" ht="12.75">
      <c r="A37" s="1">
        <v>48</v>
      </c>
      <c r="B37" s="1">
        <f>A37^2/2</f>
        <v>1152</v>
      </c>
      <c r="C37" s="12">
        <v>105000</v>
      </c>
      <c r="D37" s="17">
        <v>648</v>
      </c>
      <c r="E37" s="18">
        <v>720</v>
      </c>
      <c r="F37" s="16">
        <v>768</v>
      </c>
      <c r="G37" s="18">
        <v>816</v>
      </c>
      <c r="H37" s="17">
        <v>882</v>
      </c>
      <c r="I37" s="24">
        <v>66.68224262847541</v>
      </c>
      <c r="J37" s="24">
        <v>6.175125383244194</v>
      </c>
      <c r="K37" s="31">
        <v>6.175392200099336</v>
      </c>
      <c r="L37" s="2">
        <v>0.003940759425303407</v>
      </c>
      <c r="M37" s="34">
        <v>0.003941596856202205</v>
      </c>
      <c r="N37" s="32">
        <f>SQRT(L37)/(1+B37/2)</f>
        <v>0.00010879630561521077</v>
      </c>
      <c r="O37" s="33">
        <f>SQRT(M37)/(1+$B37/2)</f>
        <v>0.0001088078648780812</v>
      </c>
      <c r="Q37" s="44">
        <f>V37/100</f>
        <v>11.52</v>
      </c>
      <c r="R37" s="44">
        <f t="shared" si="8"/>
        <v>0.3028241051751661</v>
      </c>
      <c r="S37" s="86">
        <f t="shared" si="9"/>
        <v>1.8205723946832277</v>
      </c>
      <c r="T37" s="48">
        <v>48</v>
      </c>
      <c r="V37" s="1">
        <f>T37^2/2</f>
        <v>1152</v>
      </c>
      <c r="W37" s="1">
        <f t="shared" si="10"/>
        <v>56.25</v>
      </c>
      <c r="X37" s="1">
        <f t="shared" si="11"/>
        <v>62.5</v>
      </c>
      <c r="Y37" s="1">
        <f t="shared" si="12"/>
        <v>66.66666666666667</v>
      </c>
      <c r="Z37" s="1">
        <f t="shared" si="13"/>
        <v>70.83333333333333</v>
      </c>
      <c r="AA37" s="1">
        <f t="shared" si="14"/>
        <v>76.5625</v>
      </c>
      <c r="AB37" s="49"/>
    </row>
    <row r="38" spans="1:28" ht="12.75">
      <c r="A38" s="1">
        <v>49</v>
      </c>
      <c r="B38" s="1">
        <f t="shared" si="19"/>
        <v>1200</v>
      </c>
      <c r="C38" s="1">
        <v>105000</v>
      </c>
      <c r="D38" s="17">
        <v>678</v>
      </c>
      <c r="E38" s="18">
        <v>750</v>
      </c>
      <c r="F38" s="16">
        <v>800</v>
      </c>
      <c r="G38" s="18">
        <v>850</v>
      </c>
      <c r="H38" s="17">
        <v>920</v>
      </c>
      <c r="I38" s="24">
        <v>66.75900436463348</v>
      </c>
      <c r="J38" s="24">
        <v>6.109116357888465</v>
      </c>
      <c r="K38" s="31">
        <v>6.110834944924926</v>
      </c>
      <c r="L38" s="1">
        <v>0.00037876696397668927</v>
      </c>
      <c r="M38" s="11">
        <v>0.0004104150554781087</v>
      </c>
      <c r="N38" s="32">
        <f t="shared" si="17"/>
        <v>3.238258949316607E-05</v>
      </c>
      <c r="O38" s="33">
        <f t="shared" si="18"/>
        <v>3.3708324797451226E-05</v>
      </c>
      <c r="Q38" s="74">
        <f t="shared" si="20"/>
        <v>12</v>
      </c>
      <c r="R38" s="44">
        <f t="shared" si="8"/>
        <v>0.2539591042231907</v>
      </c>
      <c r="S38" s="86">
        <f t="shared" si="9"/>
        <v>1.8100634160446487</v>
      </c>
      <c r="T38" s="75">
        <v>49</v>
      </c>
      <c r="V38" s="12">
        <f>(T38-1)*(1+(T38-1)/2)</f>
        <v>1200</v>
      </c>
      <c r="W38" s="12">
        <f t="shared" si="10"/>
        <v>56.5</v>
      </c>
      <c r="X38" s="12">
        <f t="shared" si="11"/>
        <v>62.5</v>
      </c>
      <c r="Y38" s="12">
        <f t="shared" si="12"/>
        <v>66.66666666666667</v>
      </c>
      <c r="Z38" s="12">
        <f t="shared" si="13"/>
        <v>70.83333333333333</v>
      </c>
      <c r="AA38" s="12">
        <f t="shared" si="14"/>
        <v>76.66666666666667</v>
      </c>
      <c r="AB38" s="49"/>
    </row>
    <row r="39" spans="1:28" ht="12.75">
      <c r="A39" s="1">
        <v>50</v>
      </c>
      <c r="B39" s="1">
        <f>A39^2/2</f>
        <v>1250</v>
      </c>
      <c r="C39" s="1">
        <v>105000</v>
      </c>
      <c r="D39" s="17">
        <v>708</v>
      </c>
      <c r="E39" s="18">
        <v>782</v>
      </c>
      <c r="F39" s="16">
        <v>834</v>
      </c>
      <c r="G39" s="18">
        <v>886</v>
      </c>
      <c r="H39" s="17">
        <v>956</v>
      </c>
      <c r="I39" s="24">
        <v>66.79224120251655</v>
      </c>
      <c r="J39" s="24">
        <v>6.099855812856501</v>
      </c>
      <c r="K39" s="31">
        <v>6.10360607253906</v>
      </c>
      <c r="L39" s="1">
        <v>0.0009061708191165073</v>
      </c>
      <c r="M39" s="11">
        <v>0.0009673212747748889</v>
      </c>
      <c r="N39" s="32">
        <f>SQRT(L39)/(1+B39/2)</f>
        <v>4.808733433763622E-05</v>
      </c>
      <c r="O39" s="33">
        <f>SQRT(M39)/(1+$B39/2)</f>
        <v>4.9683368901066614E-05</v>
      </c>
      <c r="Q39" s="74">
        <f>V39/100</f>
        <v>12.5</v>
      </c>
      <c r="R39" s="44">
        <f t="shared" si="8"/>
        <v>0.24833571620225992</v>
      </c>
      <c r="S39" s="86">
        <f t="shared" si="9"/>
        <v>1.8088797559459946</v>
      </c>
      <c r="T39" s="75">
        <v>50</v>
      </c>
      <c r="V39" s="1">
        <f>T39^2/2</f>
        <v>1250</v>
      </c>
      <c r="W39" s="12">
        <f t="shared" si="10"/>
        <v>56.64</v>
      </c>
      <c r="X39" s="12">
        <f t="shared" si="11"/>
        <v>62.56</v>
      </c>
      <c r="Y39" s="12">
        <f t="shared" si="12"/>
        <v>66.72</v>
      </c>
      <c r="Z39" s="12">
        <f t="shared" si="13"/>
        <v>70.88</v>
      </c>
      <c r="AA39" s="12">
        <f t="shared" si="14"/>
        <v>76.48</v>
      </c>
      <c r="AB39" s="49"/>
    </row>
    <row r="40" spans="1:28" ht="12.75">
      <c r="A40" s="1">
        <v>53</v>
      </c>
      <c r="B40" s="1">
        <f t="shared" si="19"/>
        <v>1404</v>
      </c>
      <c r="C40" s="1">
        <v>105000</v>
      </c>
      <c r="D40" s="17">
        <v>800</v>
      </c>
      <c r="E40" s="18">
        <v>880</v>
      </c>
      <c r="F40" s="16">
        <v>938</v>
      </c>
      <c r="G40" s="18">
        <v>992</v>
      </c>
      <c r="H40" s="17">
        <v>1070</v>
      </c>
      <c r="I40" s="24">
        <v>66.78110880670806</v>
      </c>
      <c r="J40" s="24">
        <v>5.895898827492852</v>
      </c>
      <c r="K40" s="31">
        <v>5.898499306817824</v>
      </c>
      <c r="L40" s="1">
        <v>0.00037944617164653105</v>
      </c>
      <c r="M40" s="11">
        <v>0.00044266444553118123</v>
      </c>
      <c r="N40" s="32">
        <f t="shared" si="17"/>
        <v>2.770893045863091E-05</v>
      </c>
      <c r="O40" s="33">
        <f t="shared" si="18"/>
        <v>2.9928296348247756E-05</v>
      </c>
      <c r="Q40" s="44">
        <f t="shared" si="20"/>
        <v>14.04</v>
      </c>
      <c r="R40" s="44">
        <f t="shared" si="8"/>
        <v>0.07397830604976825</v>
      </c>
      <c r="S40" s="86">
        <f t="shared" si="9"/>
        <v>1.7746979637813711</v>
      </c>
      <c r="T40" s="48">
        <v>53</v>
      </c>
      <c r="V40" s="1">
        <f>(T40-1)*(1+(T40-1)/2)</f>
        <v>1404</v>
      </c>
      <c r="W40" s="1">
        <f t="shared" si="10"/>
        <v>56.98005698005698</v>
      </c>
      <c r="X40" s="1">
        <f t="shared" si="11"/>
        <v>62.67806267806268</v>
      </c>
      <c r="Y40" s="1">
        <f t="shared" si="12"/>
        <v>66.80911680911682</v>
      </c>
      <c r="Z40" s="1">
        <f t="shared" si="13"/>
        <v>70.65527065527066</v>
      </c>
      <c r="AA40" s="1">
        <f t="shared" si="14"/>
        <v>76.21082621082621</v>
      </c>
      <c r="AB40" s="49"/>
    </row>
    <row r="41" spans="1:28" ht="12.75">
      <c r="A41" s="1">
        <v>57</v>
      </c>
      <c r="B41" s="1">
        <f t="shared" si="19"/>
        <v>1624</v>
      </c>
      <c r="C41" s="1">
        <v>105000</v>
      </c>
      <c r="D41" s="17">
        <v>930</v>
      </c>
      <c r="E41" s="18">
        <v>1020</v>
      </c>
      <c r="F41" s="16">
        <v>1084</v>
      </c>
      <c r="G41" s="18">
        <v>1146</v>
      </c>
      <c r="H41" s="17">
        <v>1232</v>
      </c>
      <c r="I41" s="24">
        <v>66.76363198705826</v>
      </c>
      <c r="J41" s="24">
        <v>5.673629852128694</v>
      </c>
      <c r="K41" s="31">
        <v>5.675563882290805</v>
      </c>
      <c r="L41" s="1">
        <v>0.00075232638180584</v>
      </c>
      <c r="M41" s="11">
        <v>0.0008112536516965909</v>
      </c>
      <c r="N41" s="32">
        <f t="shared" si="17"/>
        <v>3.3737476895393034E-05</v>
      </c>
      <c r="O41" s="33">
        <f t="shared" si="18"/>
        <v>3.503384359348791E-05</v>
      </c>
      <c r="Q41" s="44">
        <f t="shared" si="20"/>
        <v>16.24</v>
      </c>
      <c r="R41" s="44">
        <f t="shared" si="8"/>
        <v>-0.1580020623545212</v>
      </c>
      <c r="S41" s="86">
        <f t="shared" si="9"/>
        <v>1.7361699209495418</v>
      </c>
      <c r="T41" s="48">
        <v>57</v>
      </c>
      <c r="V41" s="1">
        <f>(T41-1)*(1+(T41-1)/2)</f>
        <v>1624</v>
      </c>
      <c r="W41" s="1">
        <f t="shared" si="10"/>
        <v>57.26600985221675</v>
      </c>
      <c r="X41" s="1">
        <f t="shared" si="11"/>
        <v>62.80788177339902</v>
      </c>
      <c r="Y41" s="1">
        <f t="shared" si="12"/>
        <v>66.7487684729064</v>
      </c>
      <c r="Z41" s="1">
        <f t="shared" si="13"/>
        <v>70.56650246305419</v>
      </c>
      <c r="AA41" s="1">
        <f t="shared" si="14"/>
        <v>75.86206896551724</v>
      </c>
      <c r="AB41" s="49"/>
    </row>
    <row r="42" spans="1:28" ht="12.75">
      <c r="A42" s="1">
        <v>62</v>
      </c>
      <c r="B42" s="1">
        <f>A42^2/2</f>
        <v>1922</v>
      </c>
      <c r="C42" s="1">
        <v>105000</v>
      </c>
      <c r="D42" s="17">
        <v>1108</v>
      </c>
      <c r="E42" s="18">
        <v>1210</v>
      </c>
      <c r="F42" s="16">
        <v>1282</v>
      </c>
      <c r="G42" s="18">
        <v>1352</v>
      </c>
      <c r="H42" s="17">
        <v>1450</v>
      </c>
      <c r="I42" s="24">
        <v>66.72306747256415</v>
      </c>
      <c r="J42" s="24">
        <v>5.4654175610199</v>
      </c>
      <c r="K42" s="31">
        <v>5.466110550775116</v>
      </c>
      <c r="L42" s="1">
        <v>0.001779891720733504</v>
      </c>
      <c r="M42" s="11">
        <v>0.001806308669171034</v>
      </c>
      <c r="N42" s="32">
        <f>SQRT(L42)/(1+B42/2)</f>
        <v>4.385526296004825E-05</v>
      </c>
      <c r="O42" s="33">
        <f>SQRT(M42)/(1+$B42/2)</f>
        <v>4.417951166313599E-05</v>
      </c>
      <c r="Q42" s="44">
        <f t="shared" si="20"/>
        <v>19.22</v>
      </c>
      <c r="R42" s="44">
        <f t="shared" si="8"/>
        <v>-0.4394438686914718</v>
      </c>
      <c r="S42" s="86">
        <f t="shared" si="9"/>
        <v>1.6985673124705993</v>
      </c>
      <c r="T42" s="48">
        <v>62</v>
      </c>
      <c r="V42" s="1">
        <f>T42^2/2</f>
        <v>1922</v>
      </c>
      <c r="W42" s="48">
        <f t="shared" si="10"/>
        <v>57.64828303850156</v>
      </c>
      <c r="X42" s="48">
        <f t="shared" si="11"/>
        <v>62.95525494276795</v>
      </c>
      <c r="Y42" s="48">
        <f t="shared" si="12"/>
        <v>66.70135275754423</v>
      </c>
      <c r="Z42" s="48">
        <f t="shared" si="13"/>
        <v>70.34339229968782</v>
      </c>
      <c r="AA42" s="48">
        <f t="shared" si="14"/>
        <v>75.44224765868887</v>
      </c>
      <c r="AB42" s="60"/>
    </row>
    <row r="43" spans="1:28" ht="12.75">
      <c r="A43" s="1">
        <v>65</v>
      </c>
      <c r="B43" s="1">
        <f>(A43-1)*(1+(A43-1)/2)</f>
        <v>2112</v>
      </c>
      <c r="C43" s="1">
        <v>105000</v>
      </c>
      <c r="D43" s="17">
        <v>1224</v>
      </c>
      <c r="E43" s="18">
        <v>1334</v>
      </c>
      <c r="F43" s="16">
        <v>1410</v>
      </c>
      <c r="G43" s="18">
        <v>1484</v>
      </c>
      <c r="H43" s="17">
        <v>1590</v>
      </c>
      <c r="I43" s="24">
        <v>66.75268161051021</v>
      </c>
      <c r="J43" s="24">
        <v>5.319195322929766</v>
      </c>
      <c r="K43" s="31">
        <v>5.320765287700475</v>
      </c>
      <c r="L43" s="1">
        <v>0.0009917686910274448</v>
      </c>
      <c r="M43" s="11">
        <v>0.001064953075434079</v>
      </c>
      <c r="N43" s="32">
        <f>SQRT(L43)/(1+B43/2)</f>
        <v>2.9794095788415234E-05</v>
      </c>
      <c r="O43" s="33">
        <f>SQRT(M43)/(1+$B43/2)</f>
        <v>3.087381153413312E-05</v>
      </c>
      <c r="Q43" s="44">
        <f>V43/100</f>
        <v>21.12</v>
      </c>
      <c r="R43" s="44">
        <f t="shared" si="8"/>
        <v>-0.6950501371558652</v>
      </c>
      <c r="S43" s="86">
        <f t="shared" si="9"/>
        <v>1.6716171440794976</v>
      </c>
      <c r="T43" s="48">
        <v>65</v>
      </c>
      <c r="V43" s="1">
        <f>(T43-1)*(1+(T43-1)/2)</f>
        <v>2112</v>
      </c>
      <c r="W43" s="48">
        <f t="shared" si="10"/>
        <v>57.95454545454545</v>
      </c>
      <c r="X43" s="48">
        <f t="shared" si="11"/>
        <v>63.16287878787879</v>
      </c>
      <c r="Y43" s="48">
        <f t="shared" si="12"/>
        <v>66.76136363636364</v>
      </c>
      <c r="Z43" s="48">
        <f t="shared" si="13"/>
        <v>70.26515151515152</v>
      </c>
      <c r="AA43" s="48">
        <f t="shared" si="14"/>
        <v>75.2840909090909</v>
      </c>
      <c r="AB43" s="60"/>
    </row>
    <row r="44" spans="1:27" ht="12.75">
      <c r="A44" s="1">
        <v>70</v>
      </c>
      <c r="B44" s="1">
        <f>A44^2/2</f>
        <v>2450</v>
      </c>
      <c r="C44" s="1">
        <v>105000</v>
      </c>
      <c r="D44" s="17">
        <v>1426</v>
      </c>
      <c r="E44" s="18">
        <v>1550</v>
      </c>
      <c r="F44" s="16">
        <v>1634</v>
      </c>
      <c r="G44" s="18">
        <v>1716</v>
      </c>
      <c r="H44" s="17">
        <v>1836</v>
      </c>
      <c r="I44" s="24">
        <v>66.68874293048081</v>
      </c>
      <c r="J44" s="24">
        <v>5.082264523417914</v>
      </c>
      <c r="K44" s="31">
        <v>5.082472138524201</v>
      </c>
      <c r="L44" s="1">
        <v>0.002553680715519864</v>
      </c>
      <c r="M44" s="11">
        <v>0.0025601289323176637</v>
      </c>
      <c r="N44" s="32">
        <f>SQRT(L44)/(1+B44/2)</f>
        <v>4.121856122708925E-05</v>
      </c>
      <c r="O44" s="33">
        <f>SQRT(M44)/(1+$B44/2)</f>
        <v>4.1270568247136096E-05</v>
      </c>
      <c r="Q44" s="44">
        <f>V44/100</f>
        <v>24.5</v>
      </c>
      <c r="R44" s="44">
        <f t="shared" si="8"/>
        <v>-1.3441691115166823</v>
      </c>
      <c r="S44" s="86">
        <f t="shared" si="9"/>
        <v>1.6257977846606173</v>
      </c>
      <c r="T44" s="1">
        <v>70</v>
      </c>
      <c r="V44" s="1">
        <f>T44^2/2</f>
        <v>2450</v>
      </c>
      <c r="W44" s="48">
        <f t="shared" si="10"/>
        <v>58.204081632653065</v>
      </c>
      <c r="X44" s="48">
        <f t="shared" si="11"/>
        <v>63.265306122448976</v>
      </c>
      <c r="Y44" s="48">
        <f t="shared" si="12"/>
        <v>66.6938775510204</v>
      </c>
      <c r="Z44" s="48">
        <f t="shared" si="13"/>
        <v>70.04081632653062</v>
      </c>
      <c r="AA44" s="48">
        <f t="shared" si="14"/>
        <v>74.93877551020408</v>
      </c>
    </row>
    <row r="45" spans="1:27" ht="12.75">
      <c r="A45" s="1">
        <v>75</v>
      </c>
      <c r="B45" s="1">
        <f>(A45-1)*(1+(A45-1)/2)</f>
        <v>2812</v>
      </c>
      <c r="C45" s="1">
        <v>105000</v>
      </c>
      <c r="D45" s="17">
        <v>1646</v>
      </c>
      <c r="E45" s="18">
        <v>1782</v>
      </c>
      <c r="F45" s="16">
        <v>1876</v>
      </c>
      <c r="G45" s="18">
        <v>1970</v>
      </c>
      <c r="H45" s="17">
        <v>2100</v>
      </c>
      <c r="I45" s="24">
        <v>66.7214382222351</v>
      </c>
      <c r="J45" s="24">
        <v>4.940329278751669</v>
      </c>
      <c r="K45" s="31">
        <v>4.940984661624883</v>
      </c>
      <c r="L45" s="1">
        <v>0.0019485253681056512</v>
      </c>
      <c r="M45" s="11">
        <v>0.001997857865883975</v>
      </c>
      <c r="N45" s="32">
        <f>SQRT(L45)/(1+B45/2)</f>
        <v>3.1373208426101735E-05</v>
      </c>
      <c r="O45" s="33">
        <f>SQRT(M45)/(1+$B45/2)</f>
        <v>3.1767877289339206E-05</v>
      </c>
      <c r="Q45" s="44">
        <f>V45/100</f>
        <v>28.12</v>
      </c>
      <c r="R45" s="44">
        <f t="shared" si="8"/>
        <v>-2.1263755066007977</v>
      </c>
      <c r="S45" s="86">
        <f t="shared" si="9"/>
        <v>1.5975646355529625</v>
      </c>
      <c r="T45" s="48">
        <v>75</v>
      </c>
      <c r="V45" s="1">
        <f>(T45-1)*(1+(T45-1)/2)</f>
        <v>2812</v>
      </c>
      <c r="W45" s="48">
        <f t="shared" si="10"/>
        <v>58.534850640113795</v>
      </c>
      <c r="X45" s="48">
        <f t="shared" si="11"/>
        <v>63.37126600284495</v>
      </c>
      <c r="Y45" s="48">
        <f t="shared" si="12"/>
        <v>66.71408250355618</v>
      </c>
      <c r="Z45" s="48">
        <f t="shared" si="13"/>
        <v>70.05689900426742</v>
      </c>
      <c r="AA45" s="48">
        <f t="shared" si="14"/>
        <v>74.67994310099573</v>
      </c>
    </row>
    <row r="46" spans="1:15" ht="12.75">
      <c r="A46" s="1">
        <v>80</v>
      </c>
      <c r="B46" s="1">
        <f>A46^2/2</f>
        <v>3200</v>
      </c>
      <c r="C46" s="1"/>
      <c r="D46" s="1"/>
      <c r="E46" s="1"/>
      <c r="F46" s="1"/>
      <c r="G46" s="1"/>
      <c r="H46" s="1"/>
      <c r="I46" s="1"/>
      <c r="J46" s="1"/>
      <c r="K46" s="11"/>
      <c r="L46" s="30"/>
      <c r="M46" s="34"/>
      <c r="N46" s="30"/>
      <c r="O46" s="34"/>
    </row>
    <row r="47" spans="1:15" ht="12.75">
      <c r="A47" s="1">
        <v>85</v>
      </c>
      <c r="B47" s="1">
        <f>(A47-1)*(1+(A47-1)/2)</f>
        <v>3612</v>
      </c>
      <c r="C47" s="1"/>
      <c r="D47" s="1"/>
      <c r="E47" s="1"/>
      <c r="F47" s="1"/>
      <c r="G47" s="1"/>
      <c r="H47" s="1"/>
      <c r="I47" s="1"/>
      <c r="J47" s="1"/>
      <c r="K47" s="11"/>
      <c r="L47" s="30"/>
      <c r="M47" s="34"/>
      <c r="N47" s="30"/>
      <c r="O47" s="34"/>
    </row>
    <row r="48" spans="1:15" ht="12.75">
      <c r="A48" s="1">
        <v>90</v>
      </c>
      <c r="B48" s="1">
        <f>A48^2/2</f>
        <v>4050</v>
      </c>
      <c r="C48" s="1"/>
      <c r="D48" s="1"/>
      <c r="E48" s="1"/>
      <c r="F48" s="1"/>
      <c r="G48" s="1"/>
      <c r="H48" s="1"/>
      <c r="I48" s="1"/>
      <c r="J48" s="1"/>
      <c r="K48" s="11"/>
      <c r="L48" s="30"/>
      <c r="M48" s="34"/>
      <c r="N48" s="30"/>
      <c r="O48" s="34"/>
    </row>
    <row r="49" spans="1:15" ht="12.75">
      <c r="A49" s="1">
        <v>95</v>
      </c>
      <c r="B49" s="1">
        <f>(A49-1)*(1+(A49-1)/2)</f>
        <v>4512</v>
      </c>
      <c r="C49" s="1"/>
      <c r="D49" s="1"/>
      <c r="E49" s="1"/>
      <c r="F49" s="1"/>
      <c r="G49" s="1"/>
      <c r="H49" s="1"/>
      <c r="I49" s="1"/>
      <c r="J49" s="1"/>
      <c r="K49" s="11"/>
      <c r="L49" s="30"/>
      <c r="M49" s="34"/>
      <c r="N49" s="30"/>
      <c r="O49" s="34"/>
    </row>
    <row r="50" spans="1:15" ht="12.75">
      <c r="A50" s="1">
        <v>100</v>
      </c>
      <c r="B50" s="1">
        <f>A50^2/2</f>
        <v>5000</v>
      </c>
      <c r="C50" s="1"/>
      <c r="D50" s="1"/>
      <c r="E50" s="1"/>
      <c r="F50" s="1"/>
      <c r="G50" s="1"/>
      <c r="H50" s="1"/>
      <c r="I50" s="1"/>
      <c r="J50" s="1"/>
      <c r="K50" s="11"/>
      <c r="L50" s="30"/>
      <c r="M50" s="34"/>
      <c r="N50" s="30"/>
      <c r="O50" s="34"/>
    </row>
  </sheetData>
  <sheetProtection/>
  <mergeCells count="1">
    <mergeCell ref="L1:M1"/>
  </mergeCells>
  <printOptions/>
  <pageMargins left="0.75" right="0.75" top="1" bottom="1" header="0.5" footer="0.5"/>
  <pageSetup orientation="portrait" paperSize="9" r:id="rId2"/>
  <drawing r:id="rId1"/>
</worksheet>
</file>

<file path=xl/worksheets/sheet4.xml><?xml version="1.0" encoding="utf-8"?>
<worksheet xmlns="http://schemas.openxmlformats.org/spreadsheetml/2006/main" xmlns:r="http://schemas.openxmlformats.org/officeDocument/2006/relationships">
  <sheetPr codeName="Munka1"/>
  <dimension ref="A1:H49"/>
  <sheetViews>
    <sheetView zoomScalePageLayoutView="0" workbookViewId="0" topLeftCell="A1">
      <selection activeCell="A1" sqref="A1:IV16384"/>
    </sheetView>
  </sheetViews>
  <sheetFormatPr defaultColWidth="9.140625" defaultRowHeight="12.75"/>
  <cols>
    <col min="1" max="1" width="5.00390625" style="2" customWidth="1"/>
    <col min="2" max="2" width="9.57421875" style="2" customWidth="1"/>
    <col min="3" max="3" width="11.57421875" style="2" customWidth="1"/>
    <col min="4" max="4" width="9.57421875" style="2" customWidth="1"/>
    <col min="5" max="5" width="13.28125" style="2" customWidth="1"/>
    <col min="6" max="6" width="9.7109375" style="0" customWidth="1"/>
    <col min="7" max="7" width="4.8515625" style="0" customWidth="1"/>
    <col min="8" max="8" width="9.57421875" style="0" customWidth="1"/>
    <col min="9" max="10" width="6.421875" style="0" customWidth="1"/>
    <col min="13" max="13" width="7.8515625" style="0" customWidth="1"/>
    <col min="14" max="14" width="3.57421875" style="0" customWidth="1"/>
    <col min="15" max="16" width="6.421875" style="0" customWidth="1"/>
    <col min="19" max="19" width="7.140625" style="0" customWidth="1"/>
    <col min="20" max="20" width="3.57421875" style="0" customWidth="1"/>
    <col min="21" max="22" width="6.421875" style="0" customWidth="1"/>
    <col min="25" max="25" width="7.8515625" style="0" customWidth="1"/>
    <col min="26" max="26" width="3.57421875" style="0" customWidth="1"/>
    <col min="27" max="28" width="6.421875" style="0" customWidth="1"/>
    <col min="31" max="31" width="7.8515625" style="0" customWidth="1"/>
    <col min="32" max="32" width="3.57421875" style="0" customWidth="1"/>
    <col min="33" max="34" width="6.421875" style="0" customWidth="1"/>
    <col min="37" max="37" width="7.8515625" style="0" customWidth="1"/>
    <col min="38" max="38" width="3.57421875" style="0" customWidth="1"/>
    <col min="39" max="40" width="6.421875" style="0" customWidth="1"/>
    <col min="43" max="43" width="7.8515625" style="0" customWidth="1"/>
    <col min="44" max="44" width="3.57421875" style="0" customWidth="1"/>
    <col min="45" max="46" width="6.421875" style="0" customWidth="1"/>
    <col min="49" max="49" width="7.8515625" style="0" customWidth="1"/>
    <col min="50" max="50" width="3.57421875" style="0" customWidth="1"/>
    <col min="51" max="52" width="6.421875" style="0" customWidth="1"/>
    <col min="55" max="55" width="7.8515625" style="0" customWidth="1"/>
    <col min="56" max="56" width="3.57421875" style="0" customWidth="1"/>
    <col min="57" max="58" width="6.421875" style="0" customWidth="1"/>
    <col min="61" max="61" width="7.8515625" style="0" customWidth="1"/>
    <col min="62" max="62" width="3.57421875" style="0" customWidth="1"/>
    <col min="63" max="64" width="6.421875" style="0" customWidth="1"/>
    <col min="67" max="67" width="7.8515625" style="0" customWidth="1"/>
  </cols>
  <sheetData>
    <row r="1" spans="1:8" ht="12.75">
      <c r="A1" s="4" t="s">
        <v>47</v>
      </c>
      <c r="D1" s="10"/>
      <c r="F1" s="2"/>
      <c r="G1" s="3" t="s">
        <v>59</v>
      </c>
      <c r="H1" s="94">
        <v>2.3795806386946667</v>
      </c>
    </row>
    <row r="2" spans="1:8" ht="12.75">
      <c r="A2" s="1" t="s">
        <v>44</v>
      </c>
      <c r="B2" s="1" t="s">
        <v>45</v>
      </c>
      <c r="C2" s="1" t="s">
        <v>46</v>
      </c>
      <c r="D2" s="11" t="s">
        <v>53</v>
      </c>
      <c r="E2" s="2" t="s">
        <v>95</v>
      </c>
      <c r="F2" s="60" t="s">
        <v>92</v>
      </c>
      <c r="G2" s="3" t="s">
        <v>60</v>
      </c>
      <c r="H2" s="94">
        <v>-0.3508641416471849</v>
      </c>
    </row>
    <row r="3" spans="1:8" ht="12.75">
      <c r="A3" s="1">
        <v>30</v>
      </c>
      <c r="B3" s="1">
        <f>A3^2/2</f>
        <v>450</v>
      </c>
      <c r="C3" s="1">
        <v>105000</v>
      </c>
      <c r="D3" s="31">
        <v>7.8831048303353795</v>
      </c>
      <c r="E3" s="20">
        <f>100/($H$2+$H$1*SQRT(A3))</f>
        <v>7.8847963192978</v>
      </c>
      <c r="F3" s="92">
        <f aca="true" t="shared" si="0" ref="F3:F47">ABS($D3-E3)/$D3</f>
        <v>0.00021457141555593408</v>
      </c>
      <c r="H3" s="49"/>
    </row>
    <row r="4" spans="1:8" ht="12.75">
      <c r="A4" s="1">
        <v>31</v>
      </c>
      <c r="B4" s="1">
        <f>A3*(1+A3/2)</f>
        <v>480</v>
      </c>
      <c r="C4" s="1">
        <v>105000</v>
      </c>
      <c r="D4" s="31">
        <v>7.76995403548655</v>
      </c>
      <c r="E4" s="20">
        <f aca="true" t="shared" si="1" ref="E4:E47">100/($H$2+$H$1*SQRT(A4))</f>
        <v>7.753091850737288</v>
      </c>
      <c r="F4" s="92">
        <f t="shared" si="0"/>
        <v>0.002170178185385613</v>
      </c>
      <c r="H4" s="49"/>
    </row>
    <row r="5" spans="1:8" ht="12.75">
      <c r="A5" s="1">
        <v>32</v>
      </c>
      <c r="B5" s="1">
        <f>A5^2/2</f>
        <v>512</v>
      </c>
      <c r="C5" s="1">
        <v>180000</v>
      </c>
      <c r="D5" s="31">
        <v>7.694304573074699</v>
      </c>
      <c r="E5" s="20">
        <f t="shared" si="1"/>
        <v>7.627720435187719</v>
      </c>
      <c r="F5" s="92">
        <f t="shared" si="0"/>
        <v>0.008653691474598376</v>
      </c>
      <c r="H5" s="49"/>
    </row>
    <row r="6" spans="1:8" ht="12.75">
      <c r="A6" s="1">
        <v>33</v>
      </c>
      <c r="B6" s="1">
        <f>A5*(1+A5/2)</f>
        <v>544</v>
      </c>
      <c r="C6" s="1">
        <v>140000</v>
      </c>
      <c r="D6" s="31">
        <v>7.54472758102407</v>
      </c>
      <c r="E6" s="20">
        <f t="shared" si="1"/>
        <v>7.508191863512481</v>
      </c>
      <c r="F6" s="92">
        <f t="shared" si="0"/>
        <v>0.004842549597613101</v>
      </c>
      <c r="H6" s="49"/>
    </row>
    <row r="7" spans="1:8" ht="12.75">
      <c r="A7" s="1">
        <v>34</v>
      </c>
      <c r="B7" s="1">
        <f>A7^2/2</f>
        <v>578</v>
      </c>
      <c r="C7" s="1">
        <v>105000</v>
      </c>
      <c r="D7" s="31">
        <v>7.4139722445757315</v>
      </c>
      <c r="E7" s="20">
        <f t="shared" si="1"/>
        <v>7.394067363809952</v>
      </c>
      <c r="F7" s="92">
        <f t="shared" si="0"/>
        <v>0.002684779509438109</v>
      </c>
      <c r="H7" s="49"/>
    </row>
    <row r="8" spans="1:8" ht="12.75">
      <c r="A8" s="1">
        <v>35</v>
      </c>
      <c r="B8" s="1">
        <f>A7*(1+A7/2)</f>
        <v>612</v>
      </c>
      <c r="C8" s="1">
        <v>100000</v>
      </c>
      <c r="D8" s="31">
        <v>7.284032367681867</v>
      </c>
      <c r="E8" s="20">
        <f t="shared" si="1"/>
        <v>7.284952871528966</v>
      </c>
      <c r="F8" s="92">
        <f t="shared" si="0"/>
        <v>0.00012637283864677727</v>
      </c>
      <c r="H8" s="49"/>
    </row>
    <row r="9" spans="1:8" ht="12.75">
      <c r="A9" s="1">
        <v>36</v>
      </c>
      <c r="B9" s="1">
        <f>A9^2/2</f>
        <v>648</v>
      </c>
      <c r="C9" s="1">
        <v>105000</v>
      </c>
      <c r="D9" s="31">
        <v>7.151570280884453</v>
      </c>
      <c r="E9" s="20">
        <f t="shared" si="1"/>
        <v>7.180493344559787</v>
      </c>
      <c r="F9" s="92">
        <f t="shared" si="0"/>
        <v>0.0040442955238296505</v>
      </c>
      <c r="H9" s="49"/>
    </row>
    <row r="10" spans="1:8" ht="12.75">
      <c r="A10" s="1">
        <v>37</v>
      </c>
      <c r="B10" s="1">
        <f>A9*(1+A9/2)</f>
        <v>684</v>
      </c>
      <c r="C10" s="1">
        <v>75000</v>
      </c>
      <c r="D10" s="31">
        <v>7.080368311327753</v>
      </c>
      <c r="E10" s="20">
        <f t="shared" si="1"/>
        <v>7.080367936912404</v>
      </c>
      <c r="F10" s="92">
        <f t="shared" si="0"/>
        <v>5.288077286940013E-08</v>
      </c>
      <c r="H10" s="49"/>
    </row>
    <row r="11" spans="1:8" ht="12.75">
      <c r="A11" s="1">
        <v>38</v>
      </c>
      <c r="B11" s="1">
        <f>A11^2/2</f>
        <v>722</v>
      </c>
      <c r="C11" s="1">
        <v>105000</v>
      </c>
      <c r="D11" s="31">
        <v>6.9770788061052</v>
      </c>
      <c r="E11" s="20">
        <f t="shared" si="1"/>
        <v>6.984285881913274</v>
      </c>
      <c r="F11" s="92">
        <f t="shared" si="0"/>
        <v>0.0010329646558911339</v>
      </c>
      <c r="H11" s="49"/>
    </row>
    <row r="12" spans="1:8" ht="12.75">
      <c r="A12" s="1">
        <v>39</v>
      </c>
      <c r="B12" s="1">
        <f>A11*(1+A11/2)</f>
        <v>760</v>
      </c>
      <c r="C12" s="1">
        <v>105000</v>
      </c>
      <c r="D12" s="31">
        <v>6.908502245401812</v>
      </c>
      <c r="E12" s="20">
        <f t="shared" si="1"/>
        <v>6.891982964925463</v>
      </c>
      <c r="F12" s="92">
        <f t="shared" si="0"/>
        <v>0.002391152219331534</v>
      </c>
      <c r="H12" s="49"/>
    </row>
    <row r="13" spans="1:8" ht="12.75">
      <c r="A13" s="1">
        <v>40</v>
      </c>
      <c r="B13" s="1">
        <f>A13^2/2</f>
        <v>800</v>
      </c>
      <c r="C13" s="1">
        <v>140000</v>
      </c>
      <c r="D13" s="31">
        <v>6.851411676039661</v>
      </c>
      <c r="E13" s="20">
        <f t="shared" si="1"/>
        <v>6.803218488409486</v>
      </c>
      <c r="F13" s="92">
        <f t="shared" si="0"/>
        <v>0.007034052237542981</v>
      </c>
      <c r="G13" s="59"/>
      <c r="H13" s="49"/>
    </row>
    <row r="14" spans="1:8" ht="12.75">
      <c r="A14" s="1">
        <v>41</v>
      </c>
      <c r="B14" s="1">
        <f aca="true" t="shared" si="2" ref="B14:B25">(A14-1)*(1+(A14-1)/2)</f>
        <v>840</v>
      </c>
      <c r="C14" s="1">
        <v>105000</v>
      </c>
      <c r="D14" s="31">
        <v>6.706129403345889</v>
      </c>
      <c r="E14" s="20">
        <f t="shared" si="1"/>
        <v>6.717772650162444</v>
      </c>
      <c r="F14" s="92">
        <f t="shared" si="0"/>
        <v>0.0017362096846425118</v>
      </c>
      <c r="G14" s="59"/>
      <c r="H14" s="49"/>
    </row>
    <row r="15" spans="1:8" ht="12.75">
      <c r="A15" s="1">
        <v>42</v>
      </c>
      <c r="B15" s="1">
        <f>A15^2/2</f>
        <v>882</v>
      </c>
      <c r="C15" s="1">
        <v>105000</v>
      </c>
      <c r="D15" s="47">
        <v>6.617772827058596</v>
      </c>
      <c r="E15" s="20">
        <f t="shared" si="1"/>
        <v>6.635444269899065</v>
      </c>
      <c r="F15" s="92">
        <f t="shared" si="0"/>
        <v>0.0026703006135560575</v>
      </c>
      <c r="G15" s="59"/>
      <c r="H15" s="49"/>
    </row>
    <row r="16" spans="1:8" ht="12.75">
      <c r="A16" s="2">
        <v>43</v>
      </c>
      <c r="B16" s="12">
        <f t="shared" si="2"/>
        <v>924</v>
      </c>
      <c r="C16" s="12">
        <v>105000</v>
      </c>
      <c r="D16" s="47">
        <v>6.583336609613074</v>
      </c>
      <c r="E16" s="20">
        <f t="shared" si="1"/>
        <v>6.55604881079615</v>
      </c>
      <c r="F16" s="92">
        <f t="shared" si="0"/>
        <v>0.004144980035971122</v>
      </c>
      <c r="H16" s="49"/>
    </row>
    <row r="17" spans="1:8" ht="12.75">
      <c r="A17" s="2">
        <v>44</v>
      </c>
      <c r="B17" s="1">
        <f>A17^2/2</f>
        <v>968</v>
      </c>
      <c r="C17" s="12">
        <v>105000</v>
      </c>
      <c r="D17" s="47">
        <v>6.48230730757925</v>
      </c>
      <c r="E17" s="20">
        <f t="shared" si="1"/>
        <v>6.4794166518385605</v>
      </c>
      <c r="F17" s="92">
        <f t="shared" si="0"/>
        <v>0.00044593006834299964</v>
      </c>
      <c r="G17" s="81"/>
      <c r="H17" s="49"/>
    </row>
    <row r="18" spans="1:8" ht="12.75">
      <c r="A18" s="1">
        <v>45</v>
      </c>
      <c r="B18" s="12">
        <f t="shared" si="2"/>
        <v>1012</v>
      </c>
      <c r="C18" s="12">
        <v>105000</v>
      </c>
      <c r="D18" s="31">
        <v>6.399996498495695</v>
      </c>
      <c r="E18" s="20">
        <f t="shared" si="1"/>
        <v>6.405391574259191</v>
      </c>
      <c r="F18" s="92">
        <f t="shared" si="0"/>
        <v>0.0008429810492496457</v>
      </c>
      <c r="G18" s="81"/>
      <c r="H18" s="49"/>
    </row>
    <row r="19" spans="1:8" ht="12.75">
      <c r="A19" s="1">
        <v>46</v>
      </c>
      <c r="B19" s="1">
        <f>A19^2/2</f>
        <v>1058</v>
      </c>
      <c r="C19" s="12">
        <v>105000</v>
      </c>
      <c r="D19" s="31">
        <v>6.301831489211318</v>
      </c>
      <c r="E19" s="20">
        <f t="shared" si="1"/>
        <v>6.33382943142539</v>
      </c>
      <c r="F19" s="92">
        <f t="shared" si="0"/>
        <v>0.005077562335465936</v>
      </c>
      <c r="G19" s="81"/>
      <c r="H19" s="49"/>
    </row>
    <row r="20" spans="1:8" ht="12.75">
      <c r="A20" s="1">
        <v>47</v>
      </c>
      <c r="B20" s="1">
        <f t="shared" si="2"/>
        <v>1104</v>
      </c>
      <c r="C20" s="12">
        <v>105000</v>
      </c>
      <c r="D20" s="31">
        <v>6.268707124236129</v>
      </c>
      <c r="E20" s="20">
        <f t="shared" si="1"/>
        <v>6.264596976475367</v>
      </c>
      <c r="F20" s="92">
        <f t="shared" si="0"/>
        <v>0.0006556611561690282</v>
      </c>
      <c r="G20" s="81"/>
      <c r="H20" s="49"/>
    </row>
    <row r="21" spans="1:8" ht="12.75">
      <c r="A21" s="1">
        <v>48</v>
      </c>
      <c r="B21" s="1">
        <f>A21^2/2</f>
        <v>1152</v>
      </c>
      <c r="C21" s="12">
        <v>105000</v>
      </c>
      <c r="D21" s="31">
        <v>6.175392200099336</v>
      </c>
      <c r="E21" s="20">
        <f t="shared" si="1"/>
        <v>6.1975708260720515</v>
      </c>
      <c r="F21" s="92">
        <f t="shared" si="0"/>
        <v>0.0035914522113039125</v>
      </c>
      <c r="G21" s="81"/>
      <c r="H21" s="49"/>
    </row>
    <row r="22" spans="1:8" ht="12.75">
      <c r="A22" s="1">
        <v>49</v>
      </c>
      <c r="B22" s="1">
        <f t="shared" si="2"/>
        <v>1200</v>
      </c>
      <c r="C22" s="1">
        <v>105000</v>
      </c>
      <c r="D22" s="31">
        <v>6.110834944924926</v>
      </c>
      <c r="E22" s="20">
        <f t="shared" si="1"/>
        <v>6.132636541992684</v>
      </c>
      <c r="F22" s="92">
        <f t="shared" si="0"/>
        <v>0.0035676952927462353</v>
      </c>
      <c r="G22" s="81"/>
      <c r="H22" s="49"/>
    </row>
    <row r="23" spans="1:8" ht="12.75">
      <c r="A23" s="1">
        <v>50</v>
      </c>
      <c r="B23" s="1">
        <f>A23^2/2</f>
        <v>1250</v>
      </c>
      <c r="C23" s="1">
        <v>105000</v>
      </c>
      <c r="D23" s="31">
        <v>6.10360607253906</v>
      </c>
      <c r="E23" s="20">
        <f t="shared" si="1"/>
        <v>6.069687815047096</v>
      </c>
      <c r="F23" s="92">
        <f t="shared" si="0"/>
        <v>0.0055570849574593795</v>
      </c>
      <c r="G23" s="81"/>
      <c r="H23" s="49"/>
    </row>
    <row r="24" spans="1:8" ht="12.75">
      <c r="A24" s="1">
        <v>53</v>
      </c>
      <c r="B24" s="1">
        <f t="shared" si="2"/>
        <v>1404</v>
      </c>
      <c r="C24" s="1">
        <v>105000</v>
      </c>
      <c r="D24" s="31">
        <v>5.898499306817824</v>
      </c>
      <c r="E24" s="20">
        <f t="shared" si="1"/>
        <v>5.891799089904806</v>
      </c>
      <c r="F24" s="92">
        <f t="shared" si="0"/>
        <v>0.001135918911658293</v>
      </c>
      <c r="G24" s="81"/>
      <c r="H24" s="49"/>
    </row>
    <row r="25" spans="1:8" ht="12.75">
      <c r="A25" s="1">
        <v>57</v>
      </c>
      <c r="B25" s="1">
        <f t="shared" si="2"/>
        <v>1624</v>
      </c>
      <c r="C25" s="1">
        <v>105000</v>
      </c>
      <c r="D25" s="31">
        <v>5.675563882290805</v>
      </c>
      <c r="E25" s="20">
        <f t="shared" si="1"/>
        <v>5.677116591951526</v>
      </c>
      <c r="F25" s="92">
        <f t="shared" si="0"/>
        <v>0.00027357804315540824</v>
      </c>
      <c r="G25" s="81"/>
      <c r="H25" s="49"/>
    </row>
    <row r="26" spans="1:7" ht="12.75">
      <c r="A26" s="1">
        <v>62</v>
      </c>
      <c r="B26" s="1">
        <f>A26^2/2</f>
        <v>1922</v>
      </c>
      <c r="C26" s="1">
        <v>105000</v>
      </c>
      <c r="D26" s="31">
        <v>5.466110550775116</v>
      </c>
      <c r="E26" s="20">
        <f t="shared" si="1"/>
        <v>5.4389290400146395</v>
      </c>
      <c r="F26" s="92">
        <f t="shared" si="0"/>
        <v>0.004972733446933636</v>
      </c>
      <c r="G26" s="81"/>
    </row>
    <row r="27" spans="1:8" ht="12.75">
      <c r="A27" s="1">
        <v>65</v>
      </c>
      <c r="B27" s="1">
        <f>(A27-1)*(1+(A27-1)/2)</f>
        <v>2112</v>
      </c>
      <c r="C27" s="1">
        <v>105000</v>
      </c>
      <c r="D27" s="31">
        <v>5.320765287700475</v>
      </c>
      <c r="E27" s="20">
        <f t="shared" si="1"/>
        <v>5.309566777847133</v>
      </c>
      <c r="F27" s="92">
        <f t="shared" si="0"/>
        <v>0.0021046802946238954</v>
      </c>
      <c r="G27" s="81"/>
      <c r="H27" s="60"/>
    </row>
    <row r="28" spans="1:7" ht="12.75">
      <c r="A28" s="1">
        <v>70</v>
      </c>
      <c r="B28" s="1">
        <f>A28^2/2</f>
        <v>2450</v>
      </c>
      <c r="C28" s="1">
        <v>105000</v>
      </c>
      <c r="D28" s="31">
        <v>5.082472138524201</v>
      </c>
      <c r="E28" s="20">
        <f t="shared" si="1"/>
        <v>5.112961721320148</v>
      </c>
      <c r="F28" s="92">
        <f t="shared" si="0"/>
        <v>0.005998967031189686</v>
      </c>
      <c r="G28" s="81"/>
    </row>
    <row r="29" spans="1:7" ht="12.75">
      <c r="A29" s="1">
        <v>75</v>
      </c>
      <c r="B29" s="1">
        <f>(A29-1)*(1+(A29-1)/2)</f>
        <v>2812</v>
      </c>
      <c r="C29" s="1">
        <v>105000</v>
      </c>
      <c r="D29" s="31">
        <v>4.940984661624883</v>
      </c>
      <c r="E29" s="20">
        <f t="shared" si="1"/>
        <v>4.93658738930052</v>
      </c>
      <c r="F29" s="92">
        <f t="shared" si="0"/>
        <v>0.0008899587077278975</v>
      </c>
      <c r="G29" s="81"/>
    </row>
    <row r="30" spans="1:6" ht="12.75">
      <c r="A30" s="2">
        <v>100</v>
      </c>
      <c r="B30" s="1">
        <f>A30^2/2</f>
        <v>5000</v>
      </c>
      <c r="C30" s="2">
        <v>100000</v>
      </c>
      <c r="D30" s="31">
        <v>4.249903881018854</v>
      </c>
      <c r="E30" s="24">
        <f t="shared" si="1"/>
        <v>4.265312277322806</v>
      </c>
      <c r="F30" s="92">
        <f t="shared" si="0"/>
        <v>0.0036255870098074413</v>
      </c>
    </row>
    <row r="31" spans="1:6" ht="12.75">
      <c r="A31" s="2">
        <v>125</v>
      </c>
      <c r="B31" s="1">
        <f>(A31-1)*(1+(A31-1)/2)</f>
        <v>7812</v>
      </c>
      <c r="C31" s="2">
        <v>105000</v>
      </c>
      <c r="D31" s="31">
        <v>3.80066387703122</v>
      </c>
      <c r="E31" s="24">
        <f t="shared" si="1"/>
        <v>3.808993280073196</v>
      </c>
      <c r="F31" s="92">
        <f t="shared" si="0"/>
        <v>0.002191565292661943</v>
      </c>
    </row>
    <row r="32" spans="1:6" ht="12.75">
      <c r="A32" s="2">
        <v>150</v>
      </c>
      <c r="B32" s="1">
        <f>A32^2/2</f>
        <v>11250</v>
      </c>
      <c r="C32" s="2">
        <v>100000</v>
      </c>
      <c r="D32" s="31">
        <v>3.4681400592120273</v>
      </c>
      <c r="E32" s="24">
        <f t="shared" si="1"/>
        <v>3.4730750923218165</v>
      </c>
      <c r="F32" s="92">
        <f t="shared" si="0"/>
        <v>0.001422962459858245</v>
      </c>
    </row>
    <row r="33" spans="1:8" ht="12.75">
      <c r="A33" s="2">
        <v>175</v>
      </c>
      <c r="B33" s="1">
        <f>(A33-1)*(1+(A33-1)/2)</f>
        <v>15312</v>
      </c>
      <c r="C33" s="2">
        <v>100000</v>
      </c>
      <c r="D33" s="31">
        <v>3.178723414146565</v>
      </c>
      <c r="E33" s="24">
        <f t="shared" si="1"/>
        <v>3.212538787522323</v>
      </c>
      <c r="F33" s="92">
        <f t="shared" si="0"/>
        <v>0.01063803576783886</v>
      </c>
      <c r="G33" s="95" t="s">
        <v>96</v>
      </c>
      <c r="H33" s="96">
        <f>MAX(F$3:F$47)</f>
        <v>0.01063803576783886</v>
      </c>
    </row>
    <row r="34" spans="1:6" ht="12.75">
      <c r="A34" s="2">
        <v>200</v>
      </c>
      <c r="B34" s="1">
        <f>A34^2/2</f>
        <v>20000</v>
      </c>
      <c r="C34" s="2">
        <v>100000</v>
      </c>
      <c r="D34" s="31">
        <v>2.9917448710965497</v>
      </c>
      <c r="E34" s="24">
        <f t="shared" si="1"/>
        <v>3.0028688227063816</v>
      </c>
      <c r="F34" s="92">
        <f t="shared" si="0"/>
        <v>0.0037182153188599298</v>
      </c>
    </row>
    <row r="35" spans="1:6" ht="12.75">
      <c r="A35" s="2">
        <v>225</v>
      </c>
      <c r="B35" s="1">
        <f>(A35-1)*(1+(A35-1)/2)</f>
        <v>25312</v>
      </c>
      <c r="C35" s="2">
        <v>105000</v>
      </c>
      <c r="D35" s="31">
        <v>2.828</v>
      </c>
      <c r="E35" s="24">
        <f t="shared" si="1"/>
        <v>2.829426967708015</v>
      </c>
      <c r="F35" s="92">
        <f t="shared" si="0"/>
        <v>0.0005045854695951135</v>
      </c>
    </row>
    <row r="36" spans="1:6" ht="12.75">
      <c r="A36" s="2">
        <v>300</v>
      </c>
      <c r="B36" s="1">
        <f>A36^2/2</f>
        <v>45000</v>
      </c>
      <c r="C36" s="2">
        <v>50000</v>
      </c>
      <c r="D36" s="31">
        <v>2.4489747746056905</v>
      </c>
      <c r="E36" s="24">
        <f t="shared" si="1"/>
        <v>2.447100925830531</v>
      </c>
      <c r="F36" s="92">
        <f t="shared" si="0"/>
        <v>0.0007651564216136077</v>
      </c>
    </row>
    <row r="37" spans="1:6" ht="12.75">
      <c r="A37" s="2">
        <v>375</v>
      </c>
      <c r="B37" s="1">
        <f>(A37-1)*(1+(A37-1)/2)</f>
        <v>70312</v>
      </c>
      <c r="C37" s="2">
        <v>50000</v>
      </c>
      <c r="D37" s="31">
        <v>2.174044759286715</v>
      </c>
      <c r="E37" s="24">
        <f t="shared" si="1"/>
        <v>2.186771412387546</v>
      </c>
      <c r="F37" s="92">
        <f t="shared" si="0"/>
        <v>0.00585390574249561</v>
      </c>
    </row>
    <row r="38" spans="1:6" ht="12.75">
      <c r="A38" s="2">
        <v>425</v>
      </c>
      <c r="B38" s="1">
        <f>(A38-1)*(1+(A38-1)/2)</f>
        <v>90312</v>
      </c>
      <c r="C38" s="2">
        <v>50000</v>
      </c>
      <c r="D38" s="31">
        <v>2.0528292362265694</v>
      </c>
      <c r="E38" s="24">
        <f t="shared" si="1"/>
        <v>2.053158429678897</v>
      </c>
      <c r="F38" s="92">
        <f t="shared" si="0"/>
        <v>0.0001603608554079475</v>
      </c>
    </row>
    <row r="39" spans="1:7" ht="12.75">
      <c r="A39" s="49">
        <v>500</v>
      </c>
      <c r="B39" s="1">
        <f>A39^2/2</f>
        <v>125000</v>
      </c>
      <c r="C39" s="49">
        <v>75000</v>
      </c>
      <c r="D39" s="31">
        <v>1.894215833198021</v>
      </c>
      <c r="E39" s="24">
        <f t="shared" si="1"/>
        <v>1.8918548952227878</v>
      </c>
      <c r="F39" s="92">
        <f t="shared" si="0"/>
        <v>0.0012463933274420938</v>
      </c>
      <c r="G39" s="81"/>
    </row>
    <row r="40" spans="1:7" ht="12.75">
      <c r="A40" s="2">
        <v>575</v>
      </c>
      <c r="B40" s="1">
        <f>(A40-1)*(1+(A40-1)/2)</f>
        <v>165312</v>
      </c>
      <c r="C40" s="49">
        <v>50000</v>
      </c>
      <c r="D40" s="31">
        <v>1.7756889262890792</v>
      </c>
      <c r="E40" s="24">
        <f t="shared" si="1"/>
        <v>1.763373755499033</v>
      </c>
      <c r="F40" s="92">
        <f t="shared" si="0"/>
        <v>0.006935432556750254</v>
      </c>
      <c r="G40" s="81"/>
    </row>
    <row r="41" spans="1:7" ht="12.75">
      <c r="A41" s="2">
        <v>650</v>
      </c>
      <c r="B41" s="1">
        <f>A41^2/2</f>
        <v>211250</v>
      </c>
      <c r="C41" s="49">
        <v>105000</v>
      </c>
      <c r="D41" s="31">
        <v>1.65869160910434</v>
      </c>
      <c r="E41" s="24">
        <f t="shared" si="1"/>
        <v>1.6579135349634806</v>
      </c>
      <c r="F41" s="92">
        <f t="shared" si="0"/>
        <v>0.0004690890920220797</v>
      </c>
      <c r="G41" s="81"/>
    </row>
    <row r="42" spans="1:7" ht="12.75">
      <c r="A42" s="2">
        <v>750</v>
      </c>
      <c r="B42" s="1">
        <f>A42^2/2</f>
        <v>281250</v>
      </c>
      <c r="C42" s="49">
        <v>100000</v>
      </c>
      <c r="D42" s="31">
        <v>1.54697957291432</v>
      </c>
      <c r="E42" s="24">
        <f t="shared" si="1"/>
        <v>1.5428138038803343</v>
      </c>
      <c r="F42" s="92">
        <f t="shared" si="0"/>
        <v>0.0026928403625511364</v>
      </c>
      <c r="G42" s="81"/>
    </row>
    <row r="43" spans="1:7" ht="12.75">
      <c r="A43" s="2">
        <v>825</v>
      </c>
      <c r="B43" s="1">
        <f>(A43-1)*(1+(A43-1)/2)</f>
        <v>340312</v>
      </c>
      <c r="C43" s="49">
        <v>50000</v>
      </c>
      <c r="D43" s="31">
        <v>1.4634274948283181</v>
      </c>
      <c r="E43" s="24">
        <f t="shared" si="1"/>
        <v>1.4706447661067246</v>
      </c>
      <c r="F43" s="92">
        <f t="shared" si="0"/>
        <v>0.004931758699294581</v>
      </c>
      <c r="G43" s="81"/>
    </row>
    <row r="44" spans="1:7" ht="12.75">
      <c r="A44" s="2">
        <v>900</v>
      </c>
      <c r="B44" s="1">
        <f>A44^2/2</f>
        <v>405000</v>
      </c>
      <c r="C44" s="49">
        <v>50000</v>
      </c>
      <c r="D44" s="31">
        <v>1.4211927259183093</v>
      </c>
      <c r="E44" s="24">
        <f t="shared" si="1"/>
        <v>1.4077259232655888</v>
      </c>
      <c r="F44" s="92">
        <f t="shared" si="0"/>
        <v>0.009475704742309922</v>
      </c>
      <c r="G44" s="81"/>
    </row>
    <row r="45" spans="1:7" ht="12.75">
      <c r="A45" s="2">
        <v>1000</v>
      </c>
      <c r="B45" s="1">
        <f>A45^2/2</f>
        <v>500000</v>
      </c>
      <c r="C45" s="49">
        <v>50000</v>
      </c>
      <c r="D45" s="31">
        <v>1.3288205573367884</v>
      </c>
      <c r="E45" s="24">
        <f t="shared" si="1"/>
        <v>1.335147660121623</v>
      </c>
      <c r="F45" s="92">
        <f t="shared" si="0"/>
        <v>0.004761442581468896</v>
      </c>
      <c r="G45" s="81"/>
    </row>
    <row r="46" spans="1:7" ht="12.75">
      <c r="A46" s="2">
        <v>1200</v>
      </c>
      <c r="B46" s="49">
        <f>A46^2/2</f>
        <v>720000</v>
      </c>
      <c r="C46" s="49">
        <v>50000</v>
      </c>
      <c r="D46" s="31">
        <v>1.22216350864683</v>
      </c>
      <c r="E46" s="50">
        <f t="shared" si="1"/>
        <v>1.2183202144425969</v>
      </c>
      <c r="F46" s="92">
        <f t="shared" si="0"/>
        <v>0.0031446645044152103</v>
      </c>
      <c r="G46" s="81"/>
    </row>
    <row r="47" spans="1:7" ht="12.75">
      <c r="A47" s="2">
        <v>1400</v>
      </c>
      <c r="B47" s="49">
        <f>A47^2/2</f>
        <v>980000</v>
      </c>
      <c r="C47" s="49">
        <v>50000</v>
      </c>
      <c r="D47" s="31">
        <v>1.1275875990687136</v>
      </c>
      <c r="E47" s="50">
        <f t="shared" si="1"/>
        <v>1.1275877922732143</v>
      </c>
      <c r="F47" s="92">
        <f t="shared" si="0"/>
        <v>1.7134322936851644E-07</v>
      </c>
      <c r="G47" s="81"/>
    </row>
    <row r="48" spans="5:6" ht="12.75">
      <c r="E48" s="2" t="s">
        <v>93</v>
      </c>
      <c r="F48" s="97">
        <f>SUM(F3:F47)</f>
        <v>0.13939822592642398</v>
      </c>
    </row>
    <row r="49" spans="5:7" ht="12.75">
      <c r="E49" s="3" t="s">
        <v>94</v>
      </c>
      <c r="F49" s="98">
        <f>F48/45</f>
        <v>0.0030977383539205327</v>
      </c>
      <c r="G49" s="99" t="s">
        <v>97</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Munka13h"/>
  <dimension ref="A1:AB17"/>
  <sheetViews>
    <sheetView zoomScalePageLayoutView="0" workbookViewId="0" topLeftCell="A1">
      <pane xSplit="18540" topLeftCell="AA1" activePane="topLeft" state="split"/>
      <selection pane="topLeft" activeCell="F32" sqref="F32"/>
      <selection pane="topRight" activeCell="AB3" sqref="AB3"/>
    </sheetView>
  </sheetViews>
  <sheetFormatPr defaultColWidth="9.140625" defaultRowHeight="12.75"/>
  <cols>
    <col min="1" max="1" width="5.00390625" style="2" customWidth="1"/>
    <col min="2" max="2" width="11.421875" style="2" customWidth="1"/>
    <col min="3" max="3" width="9.57421875" style="2" customWidth="1"/>
    <col min="4" max="5" width="9.140625" style="53" customWidth="1"/>
    <col min="6" max="6" width="9.140625" style="2" customWidth="1"/>
    <col min="10" max="10" width="5.00390625" style="0" customWidth="1"/>
    <col min="11" max="11" width="9.57421875" style="0" bestFit="1" customWidth="1"/>
    <col min="12" max="12" width="5.57421875" style="0" customWidth="1"/>
    <col min="13" max="13" width="5.00390625" style="0" customWidth="1"/>
    <col min="17" max="17" width="5.00390625" style="2" customWidth="1"/>
    <col min="18" max="18" width="11.421875" style="2" customWidth="1"/>
    <col min="19" max="19" width="9.57421875" style="2" customWidth="1"/>
    <col min="20" max="20" width="9.140625" style="53" customWidth="1"/>
    <col min="21" max="21" width="11.7109375" style="0" customWidth="1"/>
    <col min="22" max="22" width="7.00390625" style="0" customWidth="1"/>
    <col min="23" max="23" width="5.7109375" style="0" customWidth="1"/>
    <col min="24" max="24" width="9.140625" style="2" customWidth="1"/>
    <col min="26" max="26" width="11.28125" style="0" customWidth="1"/>
  </cols>
  <sheetData>
    <row r="1" spans="1:24" ht="12.75">
      <c r="A1" s="4" t="s">
        <v>47</v>
      </c>
      <c r="C1" s="10"/>
      <c r="D1" s="51"/>
      <c r="E1" s="51"/>
      <c r="F1" s="10"/>
      <c r="K1" s="56" t="s">
        <v>65</v>
      </c>
      <c r="N1" s="59" t="s">
        <v>66</v>
      </c>
      <c r="O1" s="59"/>
      <c r="Q1" s="4"/>
      <c r="S1" s="10"/>
      <c r="T1" s="51"/>
      <c r="X1" s="10"/>
    </row>
    <row r="2" spans="1:28" ht="12.75">
      <c r="A2" s="1" t="s">
        <v>44</v>
      </c>
      <c r="B2" s="1" t="s">
        <v>56</v>
      </c>
      <c r="C2" s="11" t="s">
        <v>53</v>
      </c>
      <c r="D2" s="11" t="s">
        <v>61</v>
      </c>
      <c r="E2" s="11" t="s">
        <v>63</v>
      </c>
      <c r="F2" s="1" t="s">
        <v>58</v>
      </c>
      <c r="G2" s="48" t="s">
        <v>62</v>
      </c>
      <c r="H2" s="48" t="s">
        <v>64</v>
      </c>
      <c r="J2" s="54" t="s">
        <v>57</v>
      </c>
      <c r="K2" s="55">
        <v>0</v>
      </c>
      <c r="M2" s="57" t="s">
        <v>57</v>
      </c>
      <c r="N2" s="58">
        <v>0</v>
      </c>
      <c r="O2" s="82"/>
      <c r="Q2" s="1" t="s">
        <v>44</v>
      </c>
      <c r="R2" s="1" t="s">
        <v>56</v>
      </c>
      <c r="S2" s="11" t="s">
        <v>53</v>
      </c>
      <c r="T2" s="11" t="s">
        <v>61</v>
      </c>
      <c r="U2" s="2" t="s">
        <v>82</v>
      </c>
      <c r="V2" s="60" t="s">
        <v>85</v>
      </c>
      <c r="X2" s="1" t="s">
        <v>58</v>
      </c>
      <c r="Y2" s="48" t="s">
        <v>62</v>
      </c>
      <c r="Z2" t="s">
        <v>82</v>
      </c>
      <c r="AA2" s="60" t="s">
        <v>85</v>
      </c>
      <c r="AB2" s="88" t="s">
        <v>89</v>
      </c>
    </row>
    <row r="3" spans="1:28" ht="12.75">
      <c r="A3" s="12">
        <v>45</v>
      </c>
      <c r="B3" s="12">
        <v>10.12</v>
      </c>
      <c r="C3" s="31">
        <v>6.399996498495695</v>
      </c>
      <c r="D3" s="31">
        <f aca="true" t="shared" si="0" ref="D3:D14">EXP(-K$3*$A3+K$4)</f>
        <v>6.355691685789633</v>
      </c>
      <c r="E3" s="62">
        <f aca="true" t="shared" si="1" ref="E3:E14">(C3-D3)^2</f>
        <v>0.0019629164289192242</v>
      </c>
      <c r="F3" s="24">
        <v>6.3971323127050095</v>
      </c>
      <c r="G3" s="52">
        <f aca="true" t="shared" si="2" ref="G3:G14">EXP(-N$3*$A3+N$4)</f>
        <v>6.353506365735604</v>
      </c>
      <c r="H3" s="63">
        <f aca="true" t="shared" si="3" ref="H3:H14">(F3-G3)^2</f>
        <v>0.001903223248977388</v>
      </c>
      <c r="J3" s="54" t="s">
        <v>59</v>
      </c>
      <c r="K3" s="87">
        <v>0.008788069729189633</v>
      </c>
      <c r="M3" s="57" t="s">
        <v>59</v>
      </c>
      <c r="N3" s="58">
        <v>0.008779886210388546</v>
      </c>
      <c r="O3" s="82"/>
      <c r="Q3" s="12">
        <v>45</v>
      </c>
      <c r="R3" s="12">
        <v>10.12</v>
      </c>
      <c r="S3" s="31">
        <v>6.399996498495695</v>
      </c>
      <c r="T3" s="31">
        <f aca="true" t="shared" si="4" ref="T3:T14">EXP(-K$3*$A3+K$4)</f>
        <v>6.355691685789633</v>
      </c>
      <c r="U3" s="83">
        <f aca="true" t="shared" si="5" ref="U3:U14">100*ABS(S3-T3)/S3</f>
        <v>0.6922630772763024</v>
      </c>
      <c r="V3" s="83">
        <f aca="true" t="shared" si="6" ref="V3:V14">100*(T3-S3)/S3</f>
        <v>-0.6922630772763024</v>
      </c>
      <c r="X3" s="24">
        <v>6.3971323127050095</v>
      </c>
      <c r="Y3" s="52">
        <f aca="true" t="shared" si="7" ref="Y3:Y14">N$2+EXP(-N$3*$A3+N$4)</f>
        <v>6.353506365735604</v>
      </c>
      <c r="Z3" s="83">
        <f aca="true" t="shared" si="8" ref="Z3:Z14">100*ABS(X3-Y3)/X3</f>
        <v>0.6819609918457115</v>
      </c>
      <c r="AA3" s="83">
        <f aca="true" t="shared" si="9" ref="AA3:AA14">100*(Y3-X3)/X3</f>
        <v>-0.6819609918457115</v>
      </c>
      <c r="AB3" s="89">
        <f>100*(T3-Y3)/Y3</f>
        <v>0.03439549641147433</v>
      </c>
    </row>
    <row r="4" spans="1:28" ht="12.75">
      <c r="A4" s="12">
        <v>46</v>
      </c>
      <c r="B4" s="12">
        <v>10.58</v>
      </c>
      <c r="C4" s="31">
        <v>6.301831489211318</v>
      </c>
      <c r="D4" s="31">
        <f t="shared" si="0"/>
        <v>6.300082132288713</v>
      </c>
      <c r="E4" s="62">
        <f t="shared" si="1"/>
        <v>3.060249642664579E-06</v>
      </c>
      <c r="F4" s="24">
        <v>6.29998994172815</v>
      </c>
      <c r="G4" s="52">
        <f t="shared" si="2"/>
        <v>6.297967472164365</v>
      </c>
      <c r="H4" s="63">
        <f t="shared" si="3"/>
        <v>4.090383136434627E-06</v>
      </c>
      <c r="J4" s="54" t="s">
        <v>60</v>
      </c>
      <c r="K4" s="55">
        <v>2.2448138777264552</v>
      </c>
      <c r="M4" s="57" t="s">
        <v>60</v>
      </c>
      <c r="N4" s="58">
        <v>2.24410172355524</v>
      </c>
      <c r="O4" s="82"/>
      <c r="Q4" s="12">
        <v>46</v>
      </c>
      <c r="R4" s="12">
        <v>10.58</v>
      </c>
      <c r="S4" s="31">
        <v>6.301831489211318</v>
      </c>
      <c r="T4" s="31">
        <f t="shared" si="4"/>
        <v>6.300082132288713</v>
      </c>
      <c r="U4" s="83">
        <f t="shared" si="5"/>
        <v>0.027759500164348538</v>
      </c>
      <c r="V4" s="83">
        <f t="shared" si="6"/>
        <v>-0.027759500164348538</v>
      </c>
      <c r="X4" s="24">
        <v>6.29998994172815</v>
      </c>
      <c r="Y4" s="52">
        <f t="shared" si="7"/>
        <v>6.297967472164365</v>
      </c>
      <c r="Z4" s="83">
        <f t="shared" si="8"/>
        <v>0.032102742742311535</v>
      </c>
      <c r="AA4" s="83">
        <f t="shared" si="9"/>
        <v>-0.032102742742311535</v>
      </c>
      <c r="AB4" s="89">
        <f aca="true" t="shared" si="10" ref="AB4:AB14">100*(T4-Y4)/Y4</f>
        <v>0.033576866404822416</v>
      </c>
    </row>
    <row r="5" spans="1:28" ht="12.75">
      <c r="A5" s="12">
        <v>47</v>
      </c>
      <c r="B5" s="1">
        <f>(A5-1)*(1+(A5-1)/2)/100</f>
        <v>11.04</v>
      </c>
      <c r="C5" s="31">
        <v>6.268707124236129</v>
      </c>
      <c r="D5" s="31">
        <f t="shared" si="0"/>
        <v>6.2449591383305565</v>
      </c>
      <c r="E5" s="62">
        <f t="shared" si="1"/>
        <v>0.000563966834571269</v>
      </c>
      <c r="F5" s="24">
        <v>6.267788325242263</v>
      </c>
      <c r="G5" s="52">
        <f t="shared" si="2"/>
        <v>6.242914069363351</v>
      </c>
      <c r="H5" s="63">
        <f t="shared" si="3"/>
        <v>0.0006187286055295611</v>
      </c>
      <c r="J5" s="76" t="s">
        <v>71</v>
      </c>
      <c r="K5" s="60">
        <v>12</v>
      </c>
      <c r="M5" s="76" t="s">
        <v>71</v>
      </c>
      <c r="N5" s="60">
        <v>12</v>
      </c>
      <c r="O5" s="60"/>
      <c r="Q5" s="12">
        <v>47</v>
      </c>
      <c r="R5" s="1">
        <f>(Q5-1)*(1+(Q5-1)/2)/100</f>
        <v>11.04</v>
      </c>
      <c r="S5" s="31">
        <v>6.268707124236129</v>
      </c>
      <c r="T5" s="31">
        <f t="shared" si="4"/>
        <v>6.2449591383305565</v>
      </c>
      <c r="U5" s="83">
        <f t="shared" si="5"/>
        <v>0.3788338717206585</v>
      </c>
      <c r="V5" s="83">
        <f t="shared" si="6"/>
        <v>-0.3788338717206585</v>
      </c>
      <c r="X5" s="24">
        <v>6.267788325242263</v>
      </c>
      <c r="Y5" s="52">
        <f t="shared" si="7"/>
        <v>6.242914069363351</v>
      </c>
      <c r="Z5" s="83">
        <f t="shared" si="8"/>
        <v>0.3968585821371052</v>
      </c>
      <c r="AA5" s="83">
        <f t="shared" si="9"/>
        <v>-0.3968585821371052</v>
      </c>
      <c r="AB5" s="89">
        <f t="shared" si="10"/>
        <v>0.03275824309742081</v>
      </c>
    </row>
    <row r="6" spans="1:28" ht="12.75">
      <c r="A6" s="12">
        <v>48</v>
      </c>
      <c r="B6" s="1">
        <f>A6^2/200</f>
        <v>11.52</v>
      </c>
      <c r="C6" s="31">
        <v>6.175392200099336</v>
      </c>
      <c r="D6" s="31">
        <f t="shared" si="0"/>
        <v>6.190318446729591</v>
      </c>
      <c r="E6" s="62">
        <f t="shared" si="1"/>
        <v>0.00022279283846719517</v>
      </c>
      <c r="F6" s="24">
        <v>6.175125383244194</v>
      </c>
      <c r="G6" s="52">
        <f t="shared" si="2"/>
        <v>6.188341913436566</v>
      </c>
      <c r="H6" s="63">
        <f t="shared" si="3"/>
        <v>0.00017467667032587214</v>
      </c>
      <c r="J6" s="76" t="s">
        <v>70</v>
      </c>
      <c r="K6" s="11">
        <v>0.010381779058362593</v>
      </c>
      <c r="M6" s="76" t="s">
        <v>70</v>
      </c>
      <c r="N6" s="2">
        <v>0.010306815482263098</v>
      </c>
      <c r="O6" s="2"/>
      <c r="Q6" s="12">
        <v>48</v>
      </c>
      <c r="R6" s="1">
        <f>Q6^2/200</f>
        <v>11.52</v>
      </c>
      <c r="S6" s="31">
        <v>6.175392200099336</v>
      </c>
      <c r="T6" s="31">
        <f t="shared" si="4"/>
        <v>6.190318446729591</v>
      </c>
      <c r="U6" s="83">
        <f t="shared" si="5"/>
        <v>0.2417052414908122</v>
      </c>
      <c r="V6" s="83">
        <f t="shared" si="6"/>
        <v>0.2417052414908122</v>
      </c>
      <c r="X6" s="24">
        <v>6.175125383244194</v>
      </c>
      <c r="Y6" s="52">
        <f t="shared" si="7"/>
        <v>6.188341913436566</v>
      </c>
      <c r="Z6" s="83">
        <f t="shared" si="8"/>
        <v>0.21402853176445427</v>
      </c>
      <c r="AA6" s="83">
        <f t="shared" si="9"/>
        <v>0.21402853176445427</v>
      </c>
      <c r="AB6" s="89">
        <f t="shared" si="10"/>
        <v>0.03193962648917702</v>
      </c>
    </row>
    <row r="7" spans="1:28" ht="12.75">
      <c r="A7" s="1">
        <v>49</v>
      </c>
      <c r="B7" s="1">
        <v>12</v>
      </c>
      <c r="C7" s="31">
        <v>6.110834944924926</v>
      </c>
      <c r="D7" s="31">
        <f t="shared" si="0"/>
        <v>6.136155837548783</v>
      </c>
      <c r="E7" s="62">
        <f t="shared" si="1"/>
        <v>0.0006411476032688652</v>
      </c>
      <c r="F7" s="24">
        <v>6.109116357888465</v>
      </c>
      <c r="G7" s="52">
        <f t="shared" si="2"/>
        <v>6.134246797585842</v>
      </c>
      <c r="H7" s="63">
        <f t="shared" si="3"/>
        <v>0.0006315389993835043</v>
      </c>
      <c r="J7" s="76" t="s">
        <v>72</v>
      </c>
      <c r="K7" s="11">
        <f>K6/K5</f>
        <v>0.0008651482548635495</v>
      </c>
      <c r="M7" s="76" t="s">
        <v>72</v>
      </c>
      <c r="N7">
        <f>N6/N5</f>
        <v>0.0008589012901885915</v>
      </c>
      <c r="Q7" s="1">
        <v>49</v>
      </c>
      <c r="R7" s="1">
        <v>12</v>
      </c>
      <c r="S7" s="31">
        <v>6.110834944924926</v>
      </c>
      <c r="T7" s="31">
        <f t="shared" si="4"/>
        <v>6.136155837548783</v>
      </c>
      <c r="U7" s="83">
        <f t="shared" si="5"/>
        <v>0.41436060459930274</v>
      </c>
      <c r="V7" s="83">
        <f t="shared" si="6"/>
        <v>0.41436060459930274</v>
      </c>
      <c r="X7" s="24">
        <v>6.109116357888465</v>
      </c>
      <c r="Y7" s="52">
        <f t="shared" si="7"/>
        <v>6.134246797585842</v>
      </c>
      <c r="Z7" s="83">
        <f t="shared" si="8"/>
        <v>0.4113596504824644</v>
      </c>
      <c r="AA7" s="83">
        <f t="shared" si="9"/>
        <v>0.4113596504824644</v>
      </c>
      <c r="AB7" s="89">
        <f t="shared" si="10"/>
        <v>0.031121016580099213</v>
      </c>
    </row>
    <row r="8" spans="1:28" ht="12.75">
      <c r="A8" s="1">
        <v>50</v>
      </c>
      <c r="B8" s="1">
        <f>A8^2/200</f>
        <v>12.5</v>
      </c>
      <c r="C8" s="31">
        <v>6.10360607253906</v>
      </c>
      <c r="D8" s="31">
        <f t="shared" si="0"/>
        <v>6.082467127773719</v>
      </c>
      <c r="E8" s="62">
        <f t="shared" si="1"/>
        <v>0.00044685498579214496</v>
      </c>
      <c r="F8" s="24">
        <v>6.099855812856501</v>
      </c>
      <c r="G8" s="52">
        <f t="shared" si="2"/>
        <v>6.080624551786553</v>
      </c>
      <c r="H8" s="63">
        <f t="shared" si="3"/>
        <v>0.00036984140234050996</v>
      </c>
      <c r="K8" t="s">
        <v>88</v>
      </c>
      <c r="Q8" s="1">
        <v>50</v>
      </c>
      <c r="R8" s="1">
        <f>Q8^2/200</f>
        <v>12.5</v>
      </c>
      <c r="S8" s="31">
        <v>6.10360607253906</v>
      </c>
      <c r="T8" s="31">
        <f t="shared" si="4"/>
        <v>6.082467127773719</v>
      </c>
      <c r="U8" s="83">
        <f t="shared" si="5"/>
        <v>0.34633533871800987</v>
      </c>
      <c r="V8" s="83">
        <f t="shared" si="6"/>
        <v>-0.34633533871800987</v>
      </c>
      <c r="X8" s="24">
        <v>6.099855812856501</v>
      </c>
      <c r="Y8" s="52">
        <f t="shared" si="7"/>
        <v>6.080624551786553</v>
      </c>
      <c r="Z8" s="83">
        <f t="shared" si="8"/>
        <v>0.31527402712397096</v>
      </c>
      <c r="AA8" s="83">
        <f t="shared" si="9"/>
        <v>-0.31527402712397096</v>
      </c>
      <c r="AB8" s="89">
        <f t="shared" si="10"/>
        <v>0.030302413370102543</v>
      </c>
    </row>
    <row r="9" spans="1:28" ht="12.75">
      <c r="A9" s="1">
        <v>53</v>
      </c>
      <c r="B9" s="1">
        <v>14.04</v>
      </c>
      <c r="C9" s="31">
        <v>5.898499306817824</v>
      </c>
      <c r="D9" s="31">
        <f t="shared" si="0"/>
        <v>5.924203111813793</v>
      </c>
      <c r="E9" s="62">
        <f t="shared" si="1"/>
        <v>0.0006606855912708251</v>
      </c>
      <c r="F9" s="24">
        <v>5.895898827492852</v>
      </c>
      <c r="G9" s="52">
        <f t="shared" si="2"/>
        <v>5.9225538793232175</v>
      </c>
      <c r="H9" s="63">
        <f t="shared" si="3"/>
        <v>0.0007104917880794792</v>
      </c>
      <c r="Q9" s="1">
        <v>53</v>
      </c>
      <c r="R9" s="1">
        <v>14.04</v>
      </c>
      <c r="S9" s="31">
        <v>5.898499306817824</v>
      </c>
      <c r="T9" s="31">
        <f t="shared" si="4"/>
        <v>5.924203111813793</v>
      </c>
      <c r="U9" s="85">
        <f t="shared" si="5"/>
        <v>0.4357685516087039</v>
      </c>
      <c r="V9" s="83">
        <f t="shared" si="6"/>
        <v>0.4357685516087039</v>
      </c>
      <c r="X9" s="24">
        <v>5.895898827492852</v>
      </c>
      <c r="Y9" s="52">
        <f t="shared" si="7"/>
        <v>5.9225538793232175</v>
      </c>
      <c r="Z9" s="83">
        <f t="shared" si="8"/>
        <v>0.4520947969132696</v>
      </c>
      <c r="AA9" s="83">
        <f t="shared" si="9"/>
        <v>0.4520947969132696</v>
      </c>
      <c r="AB9" s="89">
        <f t="shared" si="10"/>
        <v>0.027846643934021125</v>
      </c>
    </row>
    <row r="10" spans="1:28" ht="12.75">
      <c r="A10" s="1">
        <v>57</v>
      </c>
      <c r="B10" s="1">
        <v>16.24</v>
      </c>
      <c r="C10" s="31">
        <v>5.675563882290805</v>
      </c>
      <c r="D10" s="31">
        <f t="shared" si="0"/>
        <v>5.719571575294958</v>
      </c>
      <c r="E10" s="62">
        <f t="shared" si="1"/>
        <v>0.0019366770435477255</v>
      </c>
      <c r="F10" s="24">
        <v>5.673629852128694</v>
      </c>
      <c r="G10" s="52">
        <f t="shared" si="2"/>
        <v>5.718166485784538</v>
      </c>
      <c r="H10" s="63">
        <f t="shared" si="3"/>
        <v>0.00198351173739487</v>
      </c>
      <c r="Q10" s="1">
        <v>57</v>
      </c>
      <c r="R10" s="1">
        <v>16.24</v>
      </c>
      <c r="S10" s="31">
        <v>5.675563882290805</v>
      </c>
      <c r="T10" s="31">
        <f t="shared" si="4"/>
        <v>5.719571575294958</v>
      </c>
      <c r="U10" s="83">
        <f t="shared" si="5"/>
        <v>0.7753889114254805</v>
      </c>
      <c r="V10" s="83">
        <f t="shared" si="6"/>
        <v>0.7753889114254805</v>
      </c>
      <c r="X10" s="24">
        <v>5.673629852128694</v>
      </c>
      <c r="Y10" s="52">
        <f t="shared" si="7"/>
        <v>5.718166485784538</v>
      </c>
      <c r="Z10" s="83">
        <f t="shared" si="8"/>
        <v>0.784976017410343</v>
      </c>
      <c r="AA10" s="83">
        <f t="shared" si="9"/>
        <v>0.784976017410343</v>
      </c>
      <c r="AB10" s="89">
        <f t="shared" si="10"/>
        <v>0.0245723784697892</v>
      </c>
    </row>
    <row r="11" spans="1:28" ht="12.75">
      <c r="A11" s="1">
        <v>62</v>
      </c>
      <c r="B11" s="1">
        <v>19.22</v>
      </c>
      <c r="C11" s="31">
        <v>5.466110550775116</v>
      </c>
      <c r="D11" s="31">
        <f t="shared" si="0"/>
        <v>5.473693157499082</v>
      </c>
      <c r="E11" s="62">
        <f t="shared" si="1"/>
        <v>5.749592473034014E-05</v>
      </c>
      <c r="F11" s="24">
        <v>5.4654175610199</v>
      </c>
      <c r="G11" s="52">
        <f t="shared" si="2"/>
        <v>5.472572391235631</v>
      </c>
      <c r="H11" s="63">
        <f t="shared" si="3"/>
        <v>5.1191595415933183E-05</v>
      </c>
      <c r="Q11" s="1">
        <v>62</v>
      </c>
      <c r="R11" s="1">
        <v>19.22</v>
      </c>
      <c r="S11" s="31">
        <v>5.466110550775116</v>
      </c>
      <c r="T11" s="31">
        <f t="shared" si="4"/>
        <v>5.473693157499082</v>
      </c>
      <c r="U11" s="83">
        <f t="shared" si="5"/>
        <v>0.13872033237401565</v>
      </c>
      <c r="V11" s="83">
        <f t="shared" si="6"/>
        <v>0.13872033237401565</v>
      </c>
      <c r="X11" s="24">
        <v>5.4654175610199</v>
      </c>
      <c r="Y11" s="52">
        <f t="shared" si="7"/>
        <v>5.472572391235631</v>
      </c>
      <c r="Z11" s="83">
        <f t="shared" si="8"/>
        <v>0.13091095302141106</v>
      </c>
      <c r="AA11" s="83">
        <f t="shared" si="9"/>
        <v>0.13091095302141106</v>
      </c>
      <c r="AB11" s="89">
        <f t="shared" si="10"/>
        <v>0.020479697358523046</v>
      </c>
    </row>
    <row r="12" spans="1:28" ht="12.75">
      <c r="A12" s="1">
        <v>65</v>
      </c>
      <c r="B12" s="1">
        <f>(A12-1)*(1+(A12-1)/2)/100</f>
        <v>21.12</v>
      </c>
      <c r="C12" s="31">
        <v>5.320765287700475</v>
      </c>
      <c r="D12" s="31">
        <f t="shared" si="0"/>
        <v>5.331269262221043</v>
      </c>
      <c r="E12" s="62">
        <f t="shared" si="1"/>
        <v>0.00011033348072874535</v>
      </c>
      <c r="F12" s="24">
        <v>5.319195322929766</v>
      </c>
      <c r="G12" s="52">
        <f t="shared" si="2"/>
        <v>5.330308518401592</v>
      </c>
      <c r="H12" s="63">
        <f t="shared" si="3"/>
        <v>0.00012350311359501858</v>
      </c>
      <c r="Q12" s="1">
        <v>65</v>
      </c>
      <c r="R12" s="1">
        <f>(Q12-1)*(1+(Q12-1)/2)/100</f>
        <v>21.12</v>
      </c>
      <c r="S12" s="31">
        <v>5.320765287700475</v>
      </c>
      <c r="T12" s="31">
        <f t="shared" si="4"/>
        <v>5.331269262221043</v>
      </c>
      <c r="U12" s="83">
        <f t="shared" si="5"/>
        <v>0.19741473176517005</v>
      </c>
      <c r="V12" s="83">
        <f t="shared" si="6"/>
        <v>0.19741473176517005</v>
      </c>
      <c r="X12" s="24">
        <v>5.319195322929766</v>
      </c>
      <c r="Y12" s="52">
        <f t="shared" si="7"/>
        <v>5.330308518401592</v>
      </c>
      <c r="Z12" s="83">
        <f t="shared" si="8"/>
        <v>0.20892625288490363</v>
      </c>
      <c r="AA12" s="83">
        <f t="shared" si="9"/>
        <v>0.20892625288490363</v>
      </c>
      <c r="AB12" s="89">
        <f t="shared" si="10"/>
        <v>0.01802416907264964</v>
      </c>
    </row>
    <row r="13" spans="1:28" ht="12.75">
      <c r="A13" s="1">
        <v>70</v>
      </c>
      <c r="B13" s="1">
        <f>A13^2/200</f>
        <v>24.5</v>
      </c>
      <c r="C13" s="31">
        <v>5.082472138524201</v>
      </c>
      <c r="D13" s="31">
        <f t="shared" si="0"/>
        <v>5.102083555952284</v>
      </c>
      <c r="E13" s="62">
        <f t="shared" si="1"/>
        <v>0.0003846076935385015</v>
      </c>
      <c r="F13" s="24">
        <v>5.082264523417914</v>
      </c>
      <c r="G13" s="52">
        <f t="shared" si="2"/>
        <v>5.101372845140312</v>
      </c>
      <c r="H13" s="63">
        <f t="shared" si="3"/>
        <v>0.0003651279590466742</v>
      </c>
      <c r="Q13" s="1">
        <v>70</v>
      </c>
      <c r="R13" s="1">
        <f>Q13^2/200</f>
        <v>24.5</v>
      </c>
      <c r="S13" s="31">
        <v>5.082472138524201</v>
      </c>
      <c r="T13" s="31">
        <f t="shared" si="4"/>
        <v>5.102083555952284</v>
      </c>
      <c r="U13" s="83">
        <f t="shared" si="5"/>
        <v>0.3858637468847426</v>
      </c>
      <c r="V13" s="83">
        <f t="shared" si="6"/>
        <v>0.3858637468847426</v>
      </c>
      <c r="X13" s="24">
        <v>5.082264523417914</v>
      </c>
      <c r="Y13" s="52">
        <f t="shared" si="7"/>
        <v>5.101372845140312</v>
      </c>
      <c r="Z13" s="83">
        <f t="shared" si="8"/>
        <v>0.3759804637155622</v>
      </c>
      <c r="AA13" s="83">
        <f t="shared" si="9"/>
        <v>0.3759804637155622</v>
      </c>
      <c r="AB13" s="89">
        <f t="shared" si="10"/>
        <v>0.01393175589290156</v>
      </c>
    </row>
    <row r="14" spans="1:28" ht="12.75">
      <c r="A14" s="1">
        <v>75</v>
      </c>
      <c r="B14" s="1">
        <f>(A14-1)*(1+(A14-1)/2)/100</f>
        <v>28.12</v>
      </c>
      <c r="C14" s="31">
        <v>4.940984661624883</v>
      </c>
      <c r="D14" s="31">
        <f t="shared" si="0"/>
        <v>4.882750304206902</v>
      </c>
      <c r="E14" s="62">
        <f t="shared" si="1"/>
        <v>0.0033912403838851713</v>
      </c>
      <c r="F14" s="24">
        <v>4.940329278751669</v>
      </c>
      <c r="G14" s="52">
        <f t="shared" si="2"/>
        <v>4.882269912762728</v>
      </c>
      <c r="H14" s="63">
        <f t="shared" si="3"/>
        <v>0.0033708899790378523</v>
      </c>
      <c r="Q14" s="1">
        <v>75</v>
      </c>
      <c r="R14" s="1">
        <f>(Q14-1)*(1+(Q14-1)/2)/100</f>
        <v>28.12</v>
      </c>
      <c r="S14" s="31">
        <v>4.940984661624883</v>
      </c>
      <c r="T14" s="31">
        <f t="shared" si="4"/>
        <v>4.882750304206902</v>
      </c>
      <c r="U14" s="84">
        <f t="shared" si="5"/>
        <v>1.1785982229467247</v>
      </c>
      <c r="V14" s="83">
        <f t="shared" si="6"/>
        <v>-1.1785982229467247</v>
      </c>
      <c r="W14" s="90" t="s">
        <v>84</v>
      </c>
      <c r="X14" s="24">
        <v>4.940329278751669</v>
      </c>
      <c r="Y14" s="52">
        <f t="shared" si="7"/>
        <v>4.882269912762728</v>
      </c>
      <c r="Z14" s="84">
        <f t="shared" si="8"/>
        <v>1.1752124749792385</v>
      </c>
      <c r="AA14" s="83">
        <f t="shared" si="9"/>
        <v>-1.1752124749792385</v>
      </c>
      <c r="AB14" s="89">
        <f t="shared" si="10"/>
        <v>0.009839510161424177</v>
      </c>
    </row>
    <row r="15" spans="1:27" ht="12.75">
      <c r="A15" s="65"/>
      <c r="B15" s="49"/>
      <c r="C15" s="61"/>
      <c r="D15" s="61"/>
      <c r="E15" s="64">
        <f>SUM(E3:E14)</f>
        <v>0.010381779058362673</v>
      </c>
      <c r="F15" s="50"/>
      <c r="G15" s="61"/>
      <c r="H15" s="64">
        <f>SUM(H3:H14)</f>
        <v>0.010306815482263098</v>
      </c>
      <c r="Q15" s="65"/>
      <c r="R15" s="49"/>
      <c r="S15" s="61"/>
      <c r="T15" s="61"/>
      <c r="U15" s="83">
        <f>AVERAGE(U3:U14)</f>
        <v>0.4344176775811894</v>
      </c>
      <c r="W15" t="s">
        <v>83</v>
      </c>
      <c r="X15" s="50"/>
      <c r="Y15" s="61"/>
      <c r="Z15" s="83">
        <f>AVERAGE(Z3:Z14)</f>
        <v>0.4316404570850622</v>
      </c>
      <c r="AA15" t="s">
        <v>83</v>
      </c>
    </row>
    <row r="16" spans="1:25" ht="12.75">
      <c r="A16" s="1">
        <v>85</v>
      </c>
      <c r="B16" s="1">
        <f>(A16-1)*(1+(A16-1)/2)/100</f>
        <v>36.12</v>
      </c>
      <c r="C16" s="11"/>
      <c r="D16" s="11"/>
      <c r="E16" s="11"/>
      <c r="F16" s="1"/>
      <c r="G16" s="30"/>
      <c r="H16" s="30"/>
      <c r="Q16" s="1">
        <v>85</v>
      </c>
      <c r="R16" s="1">
        <f>(Q16-1)*(1+(Q16-1)/2)/100</f>
        <v>36.12</v>
      </c>
      <c r="S16" s="11"/>
      <c r="T16" s="11"/>
      <c r="X16" s="1"/>
      <c r="Y16" s="30"/>
    </row>
    <row r="17" spans="1:25" ht="12.75">
      <c r="A17" s="1">
        <v>95</v>
      </c>
      <c r="B17" s="1">
        <f>(A17-1)*(1+(A17-1)/2)/100</f>
        <v>45.12</v>
      </c>
      <c r="C17" s="11"/>
      <c r="D17" s="11"/>
      <c r="E17" s="11"/>
      <c r="F17" s="1"/>
      <c r="G17" s="30"/>
      <c r="H17" s="30"/>
      <c r="Q17" s="1">
        <v>95</v>
      </c>
      <c r="R17" s="1">
        <f>(Q17-1)*(1+(Q17-1)/2)/100</f>
        <v>45.12</v>
      </c>
      <c r="S17" s="11"/>
      <c r="T17" s="11"/>
      <c r="X17" s="1"/>
      <c r="Y17" s="30"/>
    </row>
  </sheetData>
  <sheetProtection/>
  <printOptions/>
  <pageMargins left="0.75" right="0.75" top="1" bottom="1" header="0.5" footer="0.5"/>
  <pageSetup orientation="portrait" paperSize="9" r:id="rId4"/>
  <drawing r:id="rId3"/>
  <legacyDrawing r:id="rId2"/>
  <oleObjects>
    <oleObject progId="Equation.3" shapeId="1148303" r:id="rId1"/>
  </oleObjects>
</worksheet>
</file>

<file path=xl/worksheets/sheet6.xml><?xml version="1.0" encoding="utf-8"?>
<worksheet xmlns="http://schemas.openxmlformats.org/spreadsheetml/2006/main" xmlns:r="http://schemas.openxmlformats.org/officeDocument/2006/relationships">
  <sheetPr codeName="Munka11"/>
  <dimension ref="A1:BS56"/>
  <sheetViews>
    <sheetView zoomScalePageLayoutView="0" workbookViewId="0" topLeftCell="A1">
      <selection activeCell="G10" sqref="G10"/>
    </sheetView>
  </sheetViews>
  <sheetFormatPr defaultColWidth="4.7109375" defaultRowHeight="12.75"/>
  <cols>
    <col min="1" max="1" width="6.00390625" style="2" customWidth="1"/>
    <col min="2" max="4" width="4.7109375" style="2" customWidth="1"/>
    <col min="5" max="5" width="2.8515625" style="2" customWidth="1"/>
    <col min="6" max="6" width="1.421875" style="78" customWidth="1"/>
    <col min="7" max="7" width="6.00390625" style="2" customWidth="1"/>
    <col min="8" max="11" width="4.7109375" style="2" customWidth="1"/>
    <col min="12" max="12" width="1.421875" style="60" customWidth="1"/>
    <col min="13" max="13" width="6.00390625" style="2" customWidth="1"/>
    <col min="14" max="14" width="4.7109375" style="2" customWidth="1"/>
    <col min="15" max="15" width="5.8515625" style="2" customWidth="1"/>
    <col min="16" max="17" width="4.7109375" style="2" customWidth="1"/>
    <col min="18" max="18" width="1.421875" style="2" customWidth="1"/>
    <col min="19" max="19" width="6.00390625" style="2" customWidth="1"/>
    <col min="20" max="23" width="4.7109375" style="2" customWidth="1"/>
    <col min="24" max="24" width="1.421875" style="2" customWidth="1"/>
    <col min="25" max="25" width="6.00390625" style="2" customWidth="1"/>
    <col min="26" max="26" width="4.7109375" style="2" customWidth="1"/>
    <col min="27" max="27" width="5.8515625" style="2" customWidth="1"/>
    <col min="28" max="28" width="4.7109375" style="2" customWidth="1"/>
    <col min="29" max="29" width="5.00390625" style="2" customWidth="1"/>
    <col min="30" max="30" width="1.421875" style="2" customWidth="1"/>
    <col min="31" max="32" width="5.7109375" style="2" customWidth="1"/>
    <col min="33" max="34" width="4.7109375" style="2" customWidth="1"/>
    <col min="35" max="35" width="5.00390625" style="2" customWidth="1"/>
    <col min="36" max="36" width="1.421875" style="2" customWidth="1"/>
    <col min="37" max="37" width="6.00390625" style="2" customWidth="1"/>
    <col min="38" max="38" width="4.7109375" style="2" customWidth="1"/>
    <col min="39" max="39" width="5.8515625" style="2" customWidth="1"/>
    <col min="40" max="41" width="4.7109375" style="2" customWidth="1"/>
    <col min="42" max="42" width="1.421875" style="2" customWidth="1"/>
    <col min="43" max="43" width="6.00390625" style="2" customWidth="1"/>
    <col min="44" max="44" width="4.7109375" style="2" customWidth="1"/>
    <col min="45" max="45" width="6.7109375" style="2" customWidth="1"/>
    <col min="46" max="47" width="4.7109375" style="2" customWidth="1"/>
    <col min="48" max="48" width="1.421875" style="2" customWidth="1"/>
    <col min="49" max="49" width="6.00390625" style="2" customWidth="1"/>
    <col min="50" max="50" width="4.7109375" style="2" customWidth="1"/>
    <col min="51" max="51" width="8.140625" style="2" customWidth="1"/>
    <col min="52" max="53" width="4.7109375" style="2" customWidth="1"/>
    <col min="54" max="54" width="1.57421875" style="2" customWidth="1"/>
    <col min="55" max="56" width="4.7109375" style="2" customWidth="1"/>
    <col min="57" max="57" width="9.00390625" style="2" customWidth="1"/>
    <col min="58" max="59" width="4.7109375" style="2" customWidth="1"/>
    <col min="60" max="60" width="2.140625" style="2" customWidth="1"/>
    <col min="61" max="62" width="4.7109375" style="2" customWidth="1"/>
    <col min="63" max="63" width="9.7109375" style="2" customWidth="1"/>
    <col min="64" max="64" width="5.28125" style="2" customWidth="1"/>
    <col min="65" max="65" width="4.7109375" style="2" customWidth="1"/>
    <col min="66" max="66" width="2.57421875" style="2" customWidth="1"/>
    <col min="67" max="68" width="4.7109375" style="2" customWidth="1"/>
    <col min="69" max="69" width="11.57421875" style="2" customWidth="1"/>
    <col min="70" max="16384" width="4.7109375" style="2" customWidth="1"/>
  </cols>
  <sheetData>
    <row r="1" spans="1:70" ht="12.75">
      <c r="A1" s="2" t="s">
        <v>21</v>
      </c>
      <c r="B1" s="2" t="s">
        <v>22</v>
      </c>
      <c r="D1" s="2" t="s">
        <v>23</v>
      </c>
      <c r="G1" s="3" t="s">
        <v>25</v>
      </c>
      <c r="H1" s="2" t="s">
        <v>22</v>
      </c>
      <c r="J1" s="2" t="s">
        <v>24</v>
      </c>
      <c r="M1" s="2" t="s">
        <v>21</v>
      </c>
      <c r="N1" s="2" t="s">
        <v>22</v>
      </c>
      <c r="P1" s="2" t="s">
        <v>23</v>
      </c>
      <c r="S1" s="3" t="s">
        <v>25</v>
      </c>
      <c r="T1" s="2" t="s">
        <v>22</v>
      </c>
      <c r="V1" s="2" t="s">
        <v>24</v>
      </c>
      <c r="Y1" s="2" t="s">
        <v>21</v>
      </c>
      <c r="Z1" s="2" t="s">
        <v>22</v>
      </c>
      <c r="AB1" s="2" t="s">
        <v>23</v>
      </c>
      <c r="AE1" s="3" t="s">
        <v>25</v>
      </c>
      <c r="AF1" s="2" t="s">
        <v>22</v>
      </c>
      <c r="AH1" s="2" t="s">
        <v>24</v>
      </c>
      <c r="AK1" s="2" t="s">
        <v>21</v>
      </c>
      <c r="AL1" s="2" t="s">
        <v>22</v>
      </c>
      <c r="AN1" s="2" t="s">
        <v>23</v>
      </c>
      <c r="AQ1" s="3" t="s">
        <v>25</v>
      </c>
      <c r="AR1" s="2" t="s">
        <v>22</v>
      </c>
      <c r="AT1" s="2" t="s">
        <v>24</v>
      </c>
      <c r="AW1" s="2" t="s">
        <v>21</v>
      </c>
      <c r="AX1" s="2" t="s">
        <v>22</v>
      </c>
      <c r="AZ1" s="2" t="s">
        <v>23</v>
      </c>
      <c r="BC1" s="3" t="s">
        <v>25</v>
      </c>
      <c r="BD1" s="2" t="s">
        <v>22</v>
      </c>
      <c r="BF1" s="2" t="s">
        <v>24</v>
      </c>
      <c r="BI1" s="2" t="s">
        <v>21</v>
      </c>
      <c r="BJ1" s="2" t="s">
        <v>22</v>
      </c>
      <c r="BL1" s="2" t="s">
        <v>23</v>
      </c>
      <c r="BO1" s="3" t="s">
        <v>25</v>
      </c>
      <c r="BP1" s="2" t="s">
        <v>22</v>
      </c>
      <c r="BR1" s="2" t="s">
        <v>24</v>
      </c>
    </row>
    <row r="2" spans="1:70" ht="12.75">
      <c r="A2" s="9">
        <v>2</v>
      </c>
      <c r="B2" s="9">
        <v>1</v>
      </c>
      <c r="C2" s="9"/>
      <c r="D2" s="9">
        <v>2</v>
      </c>
      <c r="E2" s="9"/>
      <c r="F2" s="79"/>
      <c r="G2" s="9">
        <v>3</v>
      </c>
      <c r="H2" s="9">
        <v>1</v>
      </c>
      <c r="I2" s="9"/>
      <c r="J2" s="9">
        <v>4</v>
      </c>
      <c r="K2" s="77"/>
      <c r="L2" s="80"/>
      <c r="M2" s="9">
        <v>4</v>
      </c>
      <c r="N2" s="9">
        <v>2</v>
      </c>
      <c r="O2" s="9"/>
      <c r="P2" s="9">
        <v>8</v>
      </c>
      <c r="Q2" s="9"/>
      <c r="R2" s="9"/>
      <c r="S2" s="9">
        <v>5</v>
      </c>
      <c r="T2" s="9">
        <v>2</v>
      </c>
      <c r="U2" s="9"/>
      <c r="V2" s="9">
        <v>12</v>
      </c>
      <c r="W2" s="9"/>
      <c r="X2" s="9"/>
      <c r="Y2" s="9">
        <v>6</v>
      </c>
      <c r="Z2" s="9">
        <v>3</v>
      </c>
      <c r="AA2" s="9"/>
      <c r="AB2" s="9">
        <v>18</v>
      </c>
      <c r="AC2" s="9"/>
      <c r="AD2" s="9"/>
      <c r="AE2" s="9">
        <v>7</v>
      </c>
      <c r="AF2" s="9">
        <v>3</v>
      </c>
      <c r="AG2" s="9"/>
      <c r="AH2" s="9">
        <v>24</v>
      </c>
      <c r="AI2" s="9"/>
      <c r="AJ2" s="9"/>
      <c r="AK2" s="9">
        <v>8</v>
      </c>
      <c r="AL2" s="9">
        <v>4</v>
      </c>
      <c r="AM2" s="9"/>
      <c r="AN2" s="9">
        <v>32</v>
      </c>
      <c r="AO2" s="9"/>
      <c r="AP2" s="9"/>
      <c r="AQ2" s="9">
        <v>9</v>
      </c>
      <c r="AR2" s="9">
        <v>4</v>
      </c>
      <c r="AS2" s="9"/>
      <c r="AT2" s="9">
        <v>40</v>
      </c>
      <c r="AU2" s="9"/>
      <c r="AV2" s="9"/>
      <c r="AW2" s="9">
        <v>10</v>
      </c>
      <c r="AX2" s="9">
        <v>5</v>
      </c>
      <c r="AY2" s="9"/>
      <c r="AZ2" s="9">
        <v>50</v>
      </c>
      <c r="BC2" s="9">
        <v>11</v>
      </c>
      <c r="BD2" s="9">
        <v>5</v>
      </c>
      <c r="BE2" s="9"/>
      <c r="BF2" s="9">
        <v>60</v>
      </c>
      <c r="BI2" s="9">
        <v>12</v>
      </c>
      <c r="BJ2" s="9">
        <v>6</v>
      </c>
      <c r="BK2" s="9"/>
      <c r="BL2" s="9">
        <v>72</v>
      </c>
      <c r="BO2" s="9">
        <v>13</v>
      </c>
      <c r="BP2" s="9">
        <v>6</v>
      </c>
      <c r="BQ2" s="9"/>
      <c r="BR2" s="9">
        <v>84</v>
      </c>
    </row>
    <row r="3" spans="1:70" ht="12.75">
      <c r="A3" s="2" t="s">
        <v>21</v>
      </c>
      <c r="C3" s="3" t="s">
        <v>30</v>
      </c>
      <c r="D3" s="2">
        <v>2</v>
      </c>
      <c r="G3" s="2" t="s">
        <v>34</v>
      </c>
      <c r="I3" s="3" t="s">
        <v>30</v>
      </c>
      <c r="J3" s="2">
        <v>4</v>
      </c>
      <c r="M3" s="2" t="s">
        <v>35</v>
      </c>
      <c r="O3" s="3" t="s">
        <v>30</v>
      </c>
      <c r="P3" s="2">
        <v>8</v>
      </c>
      <c r="S3" s="2" t="s">
        <v>36</v>
      </c>
      <c r="U3" s="3" t="s">
        <v>30</v>
      </c>
      <c r="V3" s="2">
        <v>12</v>
      </c>
      <c r="Y3" s="2" t="s">
        <v>29</v>
      </c>
      <c r="AA3" s="3" t="s">
        <v>30</v>
      </c>
      <c r="AB3" s="2">
        <v>18</v>
      </c>
      <c r="AE3" s="2" t="s">
        <v>28</v>
      </c>
      <c r="AG3" s="3" t="s">
        <v>27</v>
      </c>
      <c r="AH3" s="2">
        <v>24</v>
      </c>
      <c r="AK3" s="2" t="s">
        <v>31</v>
      </c>
      <c r="AM3" s="3" t="s">
        <v>27</v>
      </c>
      <c r="AN3" s="2">
        <v>32</v>
      </c>
      <c r="AQ3" s="2" t="s">
        <v>32</v>
      </c>
      <c r="AS3" s="3" t="s">
        <v>27</v>
      </c>
      <c r="AT3" s="2">
        <v>40</v>
      </c>
      <c r="AW3" s="2" t="s">
        <v>33</v>
      </c>
      <c r="AY3" s="3" t="s">
        <v>27</v>
      </c>
      <c r="AZ3" s="2">
        <v>50</v>
      </c>
      <c r="BC3" s="4" t="s">
        <v>41</v>
      </c>
      <c r="BF3" s="2">
        <v>60</v>
      </c>
      <c r="BI3" s="4" t="s">
        <v>42</v>
      </c>
      <c r="BL3" s="4">
        <v>72</v>
      </c>
      <c r="BO3" s="4" t="s">
        <v>43</v>
      </c>
      <c r="BR3" s="2">
        <v>84</v>
      </c>
    </row>
    <row r="4" spans="1:70" ht="12.75">
      <c r="A4" s="8" t="s">
        <v>19</v>
      </c>
      <c r="B4" s="1" t="s">
        <v>20</v>
      </c>
      <c r="C4" s="1" t="s">
        <v>18</v>
      </c>
      <c r="D4" s="1" t="s">
        <v>67</v>
      </c>
      <c r="G4" s="8" t="s">
        <v>19</v>
      </c>
      <c r="H4" s="1" t="s">
        <v>20</v>
      </c>
      <c r="I4" s="1" t="s">
        <v>18</v>
      </c>
      <c r="J4" s="1" t="s">
        <v>67</v>
      </c>
      <c r="M4" s="8" t="s">
        <v>19</v>
      </c>
      <c r="N4" s="1" t="s">
        <v>20</v>
      </c>
      <c r="O4" s="1" t="s">
        <v>18</v>
      </c>
      <c r="P4" s="1" t="s">
        <v>67</v>
      </c>
      <c r="S4" s="8" t="s">
        <v>19</v>
      </c>
      <c r="T4" s="1" t="s">
        <v>20</v>
      </c>
      <c r="U4" s="1" t="s">
        <v>18</v>
      </c>
      <c r="V4" s="1" t="s">
        <v>67</v>
      </c>
      <c r="Y4" s="8" t="s">
        <v>19</v>
      </c>
      <c r="Z4" s="1" t="s">
        <v>20</v>
      </c>
      <c r="AA4" s="1" t="s">
        <v>18</v>
      </c>
      <c r="AB4" s="1" t="s">
        <v>67</v>
      </c>
      <c r="AE4" s="8" t="s">
        <v>19</v>
      </c>
      <c r="AF4" s="1" t="s">
        <v>20</v>
      </c>
      <c r="AG4" s="1" t="s">
        <v>18</v>
      </c>
      <c r="AH4" s="1" t="s">
        <v>67</v>
      </c>
      <c r="AK4" s="8" t="s">
        <v>19</v>
      </c>
      <c r="AL4" s="1" t="s">
        <v>20</v>
      </c>
      <c r="AM4" s="1" t="s">
        <v>18</v>
      </c>
      <c r="AN4" s="1" t="s">
        <v>67</v>
      </c>
      <c r="AQ4" s="8" t="s">
        <v>19</v>
      </c>
      <c r="AR4" s="1" t="s">
        <v>20</v>
      </c>
      <c r="AS4" s="1" t="s">
        <v>18</v>
      </c>
      <c r="AT4" s="1" t="s">
        <v>67</v>
      </c>
      <c r="AW4" s="8" t="s">
        <v>19</v>
      </c>
      <c r="AX4" s="1" t="s">
        <v>20</v>
      </c>
      <c r="AY4" s="1" t="s">
        <v>18</v>
      </c>
      <c r="AZ4" s="1" t="s">
        <v>67</v>
      </c>
      <c r="BC4" s="1" t="s">
        <v>19</v>
      </c>
      <c r="BD4" s="1" t="s">
        <v>20</v>
      </c>
      <c r="BE4" s="1" t="s">
        <v>18</v>
      </c>
      <c r="BF4" s="1" t="s">
        <v>67</v>
      </c>
      <c r="BI4" s="1" t="s">
        <v>19</v>
      </c>
      <c r="BJ4" s="1" t="s">
        <v>20</v>
      </c>
      <c r="BK4" s="1" t="s">
        <v>18</v>
      </c>
      <c r="BL4" s="1" t="s">
        <v>67</v>
      </c>
      <c r="BO4" s="1" t="s">
        <v>19</v>
      </c>
      <c r="BP4" s="1" t="s">
        <v>20</v>
      </c>
      <c r="BQ4" s="1" t="s">
        <v>18</v>
      </c>
      <c r="BR4" s="1" t="s">
        <v>67</v>
      </c>
    </row>
    <row r="5" spans="1:71" ht="12.75">
      <c r="A5" s="1">
        <v>0</v>
      </c>
      <c r="B5" s="1">
        <v>0</v>
      </c>
      <c r="C5" s="1">
        <v>1</v>
      </c>
      <c r="D5" s="1">
        <v>50</v>
      </c>
      <c r="G5" s="1">
        <v>0</v>
      </c>
      <c r="H5" s="1">
        <v>0</v>
      </c>
      <c r="I5" s="1">
        <v>1</v>
      </c>
      <c r="J5" s="1">
        <v>16.666666666666668</v>
      </c>
      <c r="K5" s="2">
        <f>J5</f>
        <v>16.666666666666668</v>
      </c>
      <c r="M5" s="1">
        <v>0</v>
      </c>
      <c r="N5" s="1">
        <v>0</v>
      </c>
      <c r="O5" s="1">
        <v>1</v>
      </c>
      <c r="P5" s="1">
        <v>4.166666666666667</v>
      </c>
      <c r="Q5" s="2">
        <f>P5</f>
        <v>4.166666666666667</v>
      </c>
      <c r="S5" s="1">
        <v>0</v>
      </c>
      <c r="T5" s="1">
        <v>0</v>
      </c>
      <c r="U5" s="1">
        <v>1</v>
      </c>
      <c r="V5" s="1">
        <v>0.8333333333333334</v>
      </c>
      <c r="W5" s="2">
        <f>V5</f>
        <v>0.8333333333333334</v>
      </c>
      <c r="Y5" s="1">
        <v>0</v>
      </c>
      <c r="Z5" s="1">
        <v>0</v>
      </c>
      <c r="AA5" s="1">
        <v>1</v>
      </c>
      <c r="AB5" s="1">
        <v>0.1388888888888889</v>
      </c>
      <c r="AC5" s="2">
        <f>AB5</f>
        <v>0.1388888888888889</v>
      </c>
      <c r="AE5" s="1">
        <v>0</v>
      </c>
      <c r="AF5" s="1">
        <v>0</v>
      </c>
      <c r="AG5" s="1">
        <v>1</v>
      </c>
      <c r="AH5" s="1">
        <v>0.01984126984126984</v>
      </c>
      <c r="AI5" s="2">
        <f>AH5</f>
        <v>0.01984126984126984</v>
      </c>
      <c r="AK5" s="1">
        <v>0</v>
      </c>
      <c r="AL5" s="1">
        <v>0</v>
      </c>
      <c r="AM5" s="1">
        <v>1</v>
      </c>
      <c r="AN5" s="1">
        <v>0.00248015873015873</v>
      </c>
      <c r="AO5" s="2">
        <f>AN5</f>
        <v>0.00248015873015873</v>
      </c>
      <c r="AQ5" s="1">
        <v>0</v>
      </c>
      <c r="AR5" s="1">
        <v>0</v>
      </c>
      <c r="AS5" s="1">
        <v>1</v>
      </c>
      <c r="AT5" s="1">
        <v>0.0002755731922398589</v>
      </c>
      <c r="AU5" s="2">
        <f>AT5</f>
        <v>0.0002755731922398589</v>
      </c>
      <c r="AW5" s="1">
        <v>0</v>
      </c>
      <c r="AX5" s="1">
        <v>0</v>
      </c>
      <c r="AY5" s="1">
        <v>1</v>
      </c>
      <c r="AZ5" s="1">
        <v>2.755731922398589E-05</v>
      </c>
      <c r="BA5" s="2">
        <f>AZ5</f>
        <v>2.755731922398589E-05</v>
      </c>
      <c r="BC5" s="1">
        <v>0</v>
      </c>
      <c r="BD5" s="1">
        <v>0</v>
      </c>
      <c r="BE5" s="1">
        <v>1</v>
      </c>
      <c r="BF5" s="1">
        <f>100*BE5/BE$36</f>
        <v>2.505210838544172E-06</v>
      </c>
      <c r="BG5" s="2">
        <f>BF5</f>
        <v>2.505210838544172E-06</v>
      </c>
      <c r="BI5" s="1">
        <v>0</v>
      </c>
      <c r="BJ5" s="1">
        <v>0</v>
      </c>
      <c r="BK5" s="1">
        <v>1</v>
      </c>
      <c r="BL5" s="1">
        <f aca="true" t="shared" si="0" ref="BL5:BL40">100*BK5/BK$42</f>
        <v>2.08767569878681E-07</v>
      </c>
      <c r="BM5" s="2">
        <f>BL5</f>
        <v>2.08767569878681E-07</v>
      </c>
      <c r="BO5" s="1">
        <v>0</v>
      </c>
      <c r="BP5" s="1">
        <v>0</v>
      </c>
      <c r="BQ5" s="1">
        <v>1</v>
      </c>
      <c r="BR5" s="1">
        <f aca="true" t="shared" si="1" ref="BR5:BR46">100*BQ5/BQ$48</f>
        <v>1.6059043836821613E-08</v>
      </c>
      <c r="BS5" s="2">
        <f>BR5</f>
        <v>1.6059043836821613E-08</v>
      </c>
    </row>
    <row r="6" spans="1:71" ht="12.75">
      <c r="A6" s="1">
        <v>100</v>
      </c>
      <c r="B6" s="1">
        <v>2</v>
      </c>
      <c r="C6" s="1">
        <v>1</v>
      </c>
      <c r="D6" s="1">
        <v>50</v>
      </c>
      <c r="E6" s="6"/>
      <c r="G6" s="1">
        <v>50</v>
      </c>
      <c r="H6" s="1">
        <v>2</v>
      </c>
      <c r="I6" s="1">
        <v>2</v>
      </c>
      <c r="J6" s="1">
        <v>33.333333333333336</v>
      </c>
      <c r="K6" s="2">
        <f>K5+J6</f>
        <v>50</v>
      </c>
      <c r="M6" s="1">
        <v>25</v>
      </c>
      <c r="N6" s="1">
        <v>2</v>
      </c>
      <c r="O6" s="1">
        <v>3</v>
      </c>
      <c r="P6" s="1">
        <v>12.5</v>
      </c>
      <c r="Q6" s="2">
        <f>P6+Q5</f>
        <v>16.666666666666668</v>
      </c>
      <c r="S6" s="1">
        <v>16.666666666666668</v>
      </c>
      <c r="T6" s="1">
        <v>2</v>
      </c>
      <c r="U6" s="1">
        <v>4</v>
      </c>
      <c r="V6" s="1">
        <v>3.3333333333333335</v>
      </c>
      <c r="W6" s="2">
        <f aca="true" t="shared" si="2" ref="W6:W11">V6+W5</f>
        <v>4.166666666666667</v>
      </c>
      <c r="Y6" s="1">
        <v>11.11111111111111</v>
      </c>
      <c r="Z6" s="1">
        <v>2</v>
      </c>
      <c r="AA6" s="1">
        <v>5</v>
      </c>
      <c r="AB6" s="1">
        <v>0.6944444444444444</v>
      </c>
      <c r="AC6" s="2">
        <f aca="true" t="shared" si="3" ref="AC6:AC14">AB6+AC5</f>
        <v>0.8333333333333333</v>
      </c>
      <c r="AE6" s="1">
        <v>8.333333333333334</v>
      </c>
      <c r="AF6" s="1">
        <v>2</v>
      </c>
      <c r="AG6" s="1">
        <v>6</v>
      </c>
      <c r="AH6" s="1">
        <v>0.11904761904761904</v>
      </c>
      <c r="AI6" s="2">
        <f aca="true" t="shared" si="4" ref="AI6:AI17">AH6+AI5</f>
        <v>0.1388888888888889</v>
      </c>
      <c r="AK6" s="1">
        <v>6.25</v>
      </c>
      <c r="AL6" s="1">
        <v>2</v>
      </c>
      <c r="AM6" s="1">
        <v>7</v>
      </c>
      <c r="AN6" s="1">
        <v>0.017361111111111112</v>
      </c>
      <c r="AO6" s="2">
        <f aca="true" t="shared" si="5" ref="AO6:AO21">AN6+AO5</f>
        <v>0.01984126984126984</v>
      </c>
      <c r="AQ6" s="1">
        <v>5</v>
      </c>
      <c r="AR6" s="1">
        <v>2</v>
      </c>
      <c r="AS6" s="1">
        <v>8</v>
      </c>
      <c r="AT6" s="1">
        <v>0.002204585537918871</v>
      </c>
      <c r="AU6" s="2">
        <f aca="true" t="shared" si="6" ref="AU6:AU25">AT6+AU5</f>
        <v>0.00248015873015873</v>
      </c>
      <c r="AW6" s="1">
        <v>4</v>
      </c>
      <c r="AX6" s="1">
        <v>2</v>
      </c>
      <c r="AY6" s="1">
        <v>9</v>
      </c>
      <c r="AZ6" s="1">
        <v>0.000248015873015873</v>
      </c>
      <c r="BA6" s="2">
        <f aca="true" t="shared" si="7" ref="BA6:BA28">AZ6+BA5</f>
        <v>0.0002755731922398589</v>
      </c>
      <c r="BC6" s="1">
        <v>3.3333333333333335</v>
      </c>
      <c r="BD6" s="1">
        <v>2</v>
      </c>
      <c r="BE6" s="1">
        <v>10</v>
      </c>
      <c r="BF6" s="1">
        <f aca="true" t="shared" si="8" ref="BF6:BF35">100*BE6/BE$36</f>
        <v>2.5052108385441718E-05</v>
      </c>
      <c r="BG6" s="2">
        <f>BF6+BG5</f>
        <v>2.755731922398589E-05</v>
      </c>
      <c r="BI6" s="19">
        <v>2.7777777777777777</v>
      </c>
      <c r="BJ6" s="1">
        <v>2</v>
      </c>
      <c r="BK6" s="1">
        <v>11</v>
      </c>
      <c r="BL6" s="1">
        <f t="shared" si="0"/>
        <v>2.296443268665491E-06</v>
      </c>
      <c r="BM6" s="2">
        <f>BL6+BM5</f>
        <v>2.505210838544172E-06</v>
      </c>
      <c r="BO6" s="1">
        <v>2.380952380952381</v>
      </c>
      <c r="BP6" s="1">
        <v>2</v>
      </c>
      <c r="BQ6" s="1">
        <v>12</v>
      </c>
      <c r="BR6" s="1">
        <f t="shared" si="1"/>
        <v>1.9270852604185937E-07</v>
      </c>
      <c r="BS6" s="2">
        <f>BR6+BS5</f>
        <v>2.08767569878681E-07</v>
      </c>
    </row>
    <row r="7" spans="3:71" ht="12.75">
      <c r="C7" s="2">
        <f>SUM(C5:C6)</f>
        <v>2</v>
      </c>
      <c r="G7" s="1">
        <v>100</v>
      </c>
      <c r="H7" s="1">
        <v>4</v>
      </c>
      <c r="I7" s="1">
        <v>3</v>
      </c>
      <c r="J7" s="1">
        <v>50</v>
      </c>
      <c r="K7" s="2">
        <f>K6+J7</f>
        <v>100</v>
      </c>
      <c r="M7" s="1">
        <v>50</v>
      </c>
      <c r="N7" s="1">
        <v>4</v>
      </c>
      <c r="O7" s="1">
        <v>7</v>
      </c>
      <c r="P7" s="1">
        <v>29.166666666666668</v>
      </c>
      <c r="Q7" s="2">
        <f>P7+Q6</f>
        <v>45.833333333333336</v>
      </c>
      <c r="S7" s="1">
        <v>33.333333333333336</v>
      </c>
      <c r="T7" s="17">
        <v>4</v>
      </c>
      <c r="U7" s="1">
        <v>12</v>
      </c>
      <c r="V7" s="1">
        <v>10</v>
      </c>
      <c r="W7" s="2">
        <f t="shared" si="2"/>
        <v>14.166666666666668</v>
      </c>
      <c r="Y7" s="1">
        <v>22.22222222222222</v>
      </c>
      <c r="Z7" s="1">
        <v>4</v>
      </c>
      <c r="AA7" s="1">
        <v>18</v>
      </c>
      <c r="AB7" s="1">
        <v>2.5</v>
      </c>
      <c r="AC7" s="2">
        <f t="shared" si="3"/>
        <v>3.333333333333333</v>
      </c>
      <c r="AE7" s="1">
        <v>16.666666666666668</v>
      </c>
      <c r="AF7" s="1">
        <v>4</v>
      </c>
      <c r="AG7" s="1">
        <v>25</v>
      </c>
      <c r="AH7" s="1">
        <v>0.49603174603174605</v>
      </c>
      <c r="AI7" s="2">
        <f t="shared" si="4"/>
        <v>0.6349206349206349</v>
      </c>
      <c r="AK7" s="1">
        <v>12.5</v>
      </c>
      <c r="AL7" s="1">
        <v>4</v>
      </c>
      <c r="AM7" s="1">
        <v>33</v>
      </c>
      <c r="AN7" s="1">
        <v>0.0818452380952381</v>
      </c>
      <c r="AO7" s="2">
        <f t="shared" si="5"/>
        <v>0.10168650793650794</v>
      </c>
      <c r="AQ7" s="1">
        <v>10</v>
      </c>
      <c r="AR7" s="1">
        <v>4</v>
      </c>
      <c r="AS7" s="1">
        <v>42</v>
      </c>
      <c r="AT7" s="1">
        <v>0.011574074074074073</v>
      </c>
      <c r="AU7" s="2">
        <f t="shared" si="6"/>
        <v>0.014054232804232803</v>
      </c>
      <c r="AW7" s="1">
        <v>8</v>
      </c>
      <c r="AX7" s="1">
        <v>4</v>
      </c>
      <c r="AY7" s="1">
        <v>52</v>
      </c>
      <c r="AZ7" s="1">
        <v>0.0014329805996472662</v>
      </c>
      <c r="BA7" s="2">
        <f t="shared" si="7"/>
        <v>0.0017085537918871251</v>
      </c>
      <c r="BC7" s="1">
        <v>6.666666666666667</v>
      </c>
      <c r="BD7" s="1">
        <v>4</v>
      </c>
      <c r="BE7" s="1">
        <v>63</v>
      </c>
      <c r="BF7" s="1">
        <f t="shared" si="8"/>
        <v>0.00015782828282828284</v>
      </c>
      <c r="BG7" s="2">
        <f aca="true" t="shared" si="9" ref="BG7:BG35">BF7+BG6</f>
        <v>0.00018538560205226873</v>
      </c>
      <c r="BI7" s="19">
        <v>5.555555555555555</v>
      </c>
      <c r="BJ7" s="1">
        <v>4</v>
      </c>
      <c r="BK7" s="1">
        <v>75</v>
      </c>
      <c r="BL7" s="1">
        <f t="shared" si="0"/>
        <v>1.5657567740901075E-05</v>
      </c>
      <c r="BM7" s="2">
        <f aca="true" t="shared" si="10" ref="BM7:BM41">BL7+BM6</f>
        <v>1.8162778579445246E-05</v>
      </c>
      <c r="BO7" s="1">
        <v>4.761904761904762</v>
      </c>
      <c r="BP7" s="1">
        <v>4</v>
      </c>
      <c r="BQ7" s="1">
        <v>88</v>
      </c>
      <c r="BR7" s="1">
        <f t="shared" si="1"/>
        <v>1.413195857640302E-06</v>
      </c>
      <c r="BS7" s="2">
        <f aca="true" t="shared" si="11" ref="BS7:BS47">BR7+BS6</f>
        <v>1.6219634275189831E-06</v>
      </c>
    </row>
    <row r="8" spans="1:71" ht="12.75">
      <c r="A8" s="3"/>
      <c r="I8" s="2">
        <v>6</v>
      </c>
      <c r="M8" s="1">
        <v>75</v>
      </c>
      <c r="N8" s="1">
        <v>6</v>
      </c>
      <c r="O8" s="1">
        <v>9</v>
      </c>
      <c r="P8" s="1">
        <v>37.5</v>
      </c>
      <c r="Q8" s="2">
        <f>P8+Q7</f>
        <v>83.33333333333334</v>
      </c>
      <c r="S8" s="1">
        <v>50</v>
      </c>
      <c r="T8" s="18">
        <v>6</v>
      </c>
      <c r="U8" s="1">
        <v>24</v>
      </c>
      <c r="V8" s="1">
        <v>20</v>
      </c>
      <c r="W8" s="2">
        <f t="shared" si="2"/>
        <v>34.16666666666667</v>
      </c>
      <c r="Y8" s="1">
        <v>33.333333333333336</v>
      </c>
      <c r="Z8" s="17">
        <v>6</v>
      </c>
      <c r="AA8" s="1">
        <v>46</v>
      </c>
      <c r="AB8" s="1">
        <v>6.388888888888889</v>
      </c>
      <c r="AC8" s="2">
        <f t="shared" si="3"/>
        <v>9.722222222222221</v>
      </c>
      <c r="AE8" s="1">
        <v>25</v>
      </c>
      <c r="AF8" s="1">
        <v>6</v>
      </c>
      <c r="AG8" s="1">
        <v>76</v>
      </c>
      <c r="AH8" s="1">
        <v>1.507936507936508</v>
      </c>
      <c r="AI8" s="2">
        <f t="shared" si="4"/>
        <v>2.142857142857143</v>
      </c>
      <c r="AK8" s="1">
        <v>18.75</v>
      </c>
      <c r="AL8" s="1">
        <v>6</v>
      </c>
      <c r="AM8" s="1">
        <v>115</v>
      </c>
      <c r="AN8" s="1">
        <v>0.28521825396825395</v>
      </c>
      <c r="AO8" s="2">
        <f t="shared" si="5"/>
        <v>0.38690476190476186</v>
      </c>
      <c r="AQ8" s="1">
        <v>15</v>
      </c>
      <c r="AR8" s="1">
        <v>6</v>
      </c>
      <c r="AS8" s="1">
        <v>164</v>
      </c>
      <c r="AT8" s="1">
        <v>0.04519400352733686</v>
      </c>
      <c r="AU8" s="2">
        <f t="shared" si="6"/>
        <v>0.05924823633156966</v>
      </c>
      <c r="AW8" s="1">
        <v>12</v>
      </c>
      <c r="AX8" s="1">
        <v>6</v>
      </c>
      <c r="AY8" s="1">
        <v>224</v>
      </c>
      <c r="AZ8" s="1">
        <v>0.006172839506172839</v>
      </c>
      <c r="BA8" s="2">
        <f t="shared" si="7"/>
        <v>0.007881393298059964</v>
      </c>
      <c r="BC8" s="1">
        <v>10</v>
      </c>
      <c r="BD8" s="1">
        <v>6</v>
      </c>
      <c r="BE8" s="1">
        <v>296</v>
      </c>
      <c r="BF8" s="1">
        <f t="shared" si="8"/>
        <v>0.0007415424082090749</v>
      </c>
      <c r="BG8" s="2">
        <f t="shared" si="9"/>
        <v>0.0009269280102613437</v>
      </c>
      <c r="BI8" s="19">
        <v>8.333333333333334</v>
      </c>
      <c r="BJ8" s="1">
        <v>6</v>
      </c>
      <c r="BK8" s="1">
        <v>381</v>
      </c>
      <c r="BL8" s="1">
        <f t="shared" si="0"/>
        <v>7.954044412377746E-05</v>
      </c>
      <c r="BM8" s="2">
        <f t="shared" si="10"/>
        <v>9.770322270322271E-05</v>
      </c>
      <c r="BO8" s="1">
        <v>7.142857142857143</v>
      </c>
      <c r="BP8" s="1">
        <v>6</v>
      </c>
      <c r="BQ8" s="1">
        <v>480</v>
      </c>
      <c r="BR8" s="1">
        <f t="shared" si="1"/>
        <v>7.708341041674374E-06</v>
      </c>
      <c r="BS8" s="2">
        <f t="shared" si="11"/>
        <v>9.330304469193358E-06</v>
      </c>
    </row>
    <row r="9" spans="2:71" ht="12.75">
      <c r="B9" s="6"/>
      <c r="C9" s="6"/>
      <c r="G9" s="3"/>
      <c r="M9" s="1">
        <v>100</v>
      </c>
      <c r="N9" s="1">
        <v>8</v>
      </c>
      <c r="O9" s="1">
        <v>4</v>
      </c>
      <c r="P9" s="1">
        <v>16.666666666666668</v>
      </c>
      <c r="Q9" s="2">
        <f>P9+Q8</f>
        <v>100.00000000000001</v>
      </c>
      <c r="S9" s="1">
        <v>66.66666666666667</v>
      </c>
      <c r="T9" s="16">
        <v>8</v>
      </c>
      <c r="U9" s="1">
        <v>35</v>
      </c>
      <c r="V9" s="1">
        <v>29.166666666666668</v>
      </c>
      <c r="W9" s="2">
        <f t="shared" si="2"/>
        <v>63.33333333333334</v>
      </c>
      <c r="Y9" s="1">
        <v>44.44444444444444</v>
      </c>
      <c r="Z9" s="1">
        <v>8</v>
      </c>
      <c r="AA9" s="1">
        <v>93</v>
      </c>
      <c r="AB9" s="1">
        <v>12.916666666666666</v>
      </c>
      <c r="AC9" s="2">
        <f t="shared" si="3"/>
        <v>22.638888888888886</v>
      </c>
      <c r="AE9" s="1">
        <v>33.333333333333336</v>
      </c>
      <c r="AF9" s="17">
        <v>8</v>
      </c>
      <c r="AG9" s="1">
        <v>187</v>
      </c>
      <c r="AH9" s="1">
        <v>3.7103174603174605</v>
      </c>
      <c r="AI9" s="2">
        <f t="shared" si="4"/>
        <v>5.853174603174603</v>
      </c>
      <c r="AK9" s="1">
        <v>25</v>
      </c>
      <c r="AL9" s="1">
        <v>8</v>
      </c>
      <c r="AM9" s="1">
        <v>327</v>
      </c>
      <c r="AN9" s="1">
        <v>0.8110119047619048</v>
      </c>
      <c r="AO9" s="2">
        <f t="shared" si="5"/>
        <v>1.1979166666666665</v>
      </c>
      <c r="AQ9" s="1">
        <v>20</v>
      </c>
      <c r="AR9" s="1">
        <v>8</v>
      </c>
      <c r="AS9" s="1">
        <v>524</v>
      </c>
      <c r="AT9" s="1">
        <v>0.14440035273368607</v>
      </c>
      <c r="AU9" s="2">
        <f t="shared" si="6"/>
        <v>0.20364858906525574</v>
      </c>
      <c r="AW9" s="1">
        <v>16</v>
      </c>
      <c r="AX9" s="1">
        <v>8</v>
      </c>
      <c r="AY9" s="1">
        <v>790</v>
      </c>
      <c r="AZ9" s="1">
        <v>0.021770282186948854</v>
      </c>
      <c r="BA9" s="2">
        <f t="shared" si="7"/>
        <v>0.02965167548500882</v>
      </c>
      <c r="BC9" s="1">
        <v>13.333333333333334</v>
      </c>
      <c r="BD9" s="1">
        <v>8</v>
      </c>
      <c r="BE9" s="1">
        <v>1138</v>
      </c>
      <c r="BF9" s="1">
        <f t="shared" si="8"/>
        <v>0.0028509299342632678</v>
      </c>
      <c r="BG9" s="2">
        <f t="shared" si="9"/>
        <v>0.0037778579445246112</v>
      </c>
      <c r="BI9" s="19">
        <v>11.11111111111111</v>
      </c>
      <c r="BJ9" s="1">
        <v>8</v>
      </c>
      <c r="BK9" s="1">
        <v>1582</v>
      </c>
      <c r="BL9" s="1">
        <f t="shared" si="0"/>
        <v>0.00033027029554807334</v>
      </c>
      <c r="BM9" s="2">
        <f t="shared" si="10"/>
        <v>0.00042797351825129605</v>
      </c>
      <c r="BO9" s="1">
        <v>9.523809523809524</v>
      </c>
      <c r="BP9" s="1">
        <v>8</v>
      </c>
      <c r="BQ9" s="1">
        <v>2137</v>
      </c>
      <c r="BR9" s="1">
        <f t="shared" si="1"/>
        <v>3.431817667928779E-05</v>
      </c>
      <c r="BS9" s="2">
        <f t="shared" si="11"/>
        <v>4.364848114848115E-05</v>
      </c>
    </row>
    <row r="10" spans="15:71" ht="12.75">
      <c r="O10" s="2">
        <v>24</v>
      </c>
      <c r="S10" s="1">
        <v>83.33333333333333</v>
      </c>
      <c r="T10" s="18">
        <v>10</v>
      </c>
      <c r="U10" s="1">
        <v>24</v>
      </c>
      <c r="V10" s="1">
        <v>20</v>
      </c>
      <c r="W10" s="2">
        <f t="shared" si="2"/>
        <v>83.33333333333334</v>
      </c>
      <c r="Y10" s="1">
        <v>55.55555555555556</v>
      </c>
      <c r="Z10" s="18">
        <v>10</v>
      </c>
      <c r="AA10" s="1">
        <v>137</v>
      </c>
      <c r="AB10" s="1">
        <v>19.02777777777778</v>
      </c>
      <c r="AC10" s="2">
        <f t="shared" si="3"/>
        <v>41.666666666666664</v>
      </c>
      <c r="AE10" s="1">
        <v>41.666666666666664</v>
      </c>
      <c r="AF10" s="1">
        <v>10</v>
      </c>
      <c r="AG10" s="1">
        <v>366</v>
      </c>
      <c r="AH10" s="1">
        <v>7.261904761904762</v>
      </c>
      <c r="AI10" s="2">
        <f t="shared" si="4"/>
        <v>13.115079365079364</v>
      </c>
      <c r="AK10" s="1">
        <v>31.25</v>
      </c>
      <c r="AL10" s="1">
        <v>10</v>
      </c>
      <c r="AM10" s="1">
        <v>765</v>
      </c>
      <c r="AN10" s="1">
        <v>1.8973214285714286</v>
      </c>
      <c r="AO10" s="2">
        <f t="shared" si="5"/>
        <v>3.095238095238095</v>
      </c>
      <c r="AQ10" s="1">
        <v>25</v>
      </c>
      <c r="AR10" s="1">
        <v>10</v>
      </c>
      <c r="AS10" s="1">
        <v>1400</v>
      </c>
      <c r="AT10" s="1">
        <v>0.38580246913580246</v>
      </c>
      <c r="AU10" s="2">
        <f t="shared" si="6"/>
        <v>0.5894510582010581</v>
      </c>
      <c r="AW10" s="1">
        <v>20</v>
      </c>
      <c r="AX10" s="1">
        <v>10</v>
      </c>
      <c r="AY10" s="1">
        <v>2350</v>
      </c>
      <c r="AZ10" s="1">
        <v>0.06475970017636684</v>
      </c>
      <c r="BA10" s="2">
        <f t="shared" si="7"/>
        <v>0.09441137566137567</v>
      </c>
      <c r="BC10" s="1">
        <v>16.666666666666668</v>
      </c>
      <c r="BD10" s="1">
        <v>10</v>
      </c>
      <c r="BE10" s="1">
        <v>3708</v>
      </c>
      <c r="BF10" s="1">
        <f t="shared" si="8"/>
        <v>0.00928932178932179</v>
      </c>
      <c r="BG10" s="2">
        <f t="shared" si="9"/>
        <v>0.013067179733846402</v>
      </c>
      <c r="BI10" s="19">
        <v>13.88888888888889</v>
      </c>
      <c r="BJ10" s="1">
        <v>10</v>
      </c>
      <c r="BK10" s="1">
        <v>5582</v>
      </c>
      <c r="BL10" s="1">
        <f t="shared" si="0"/>
        <v>0.0011653405750627972</v>
      </c>
      <c r="BM10" s="2">
        <f t="shared" si="10"/>
        <v>0.0015933140933140932</v>
      </c>
      <c r="BO10" s="1">
        <v>11.904761904761905</v>
      </c>
      <c r="BP10" s="1">
        <v>10</v>
      </c>
      <c r="BQ10" s="1">
        <v>8096</v>
      </c>
      <c r="BR10" s="1">
        <f t="shared" si="1"/>
        <v>0.0001300140189029078</v>
      </c>
      <c r="BS10" s="2">
        <f t="shared" si="11"/>
        <v>0.00017366250005138896</v>
      </c>
    </row>
    <row r="11" spans="1:71" ht="12.75">
      <c r="A11" s="13" t="s">
        <v>13</v>
      </c>
      <c r="B11" s="13">
        <v>0</v>
      </c>
      <c r="I11" s="2" t="s">
        <v>73</v>
      </c>
      <c r="M11" s="3"/>
      <c r="S11" s="1">
        <v>100</v>
      </c>
      <c r="T11" s="17">
        <v>12</v>
      </c>
      <c r="U11" s="1">
        <v>20</v>
      </c>
      <c r="V11" s="1">
        <v>16.666666666666668</v>
      </c>
      <c r="W11" s="2">
        <f t="shared" si="2"/>
        <v>100.00000000000001</v>
      </c>
      <c r="Y11" s="1">
        <v>66.66666666666667</v>
      </c>
      <c r="Z11" s="16">
        <v>12</v>
      </c>
      <c r="AA11" s="1">
        <v>148</v>
      </c>
      <c r="AB11" s="1">
        <v>20.555555555555557</v>
      </c>
      <c r="AC11" s="2">
        <f t="shared" si="3"/>
        <v>62.22222222222222</v>
      </c>
      <c r="AE11" s="1">
        <v>50</v>
      </c>
      <c r="AF11" s="1">
        <v>12</v>
      </c>
      <c r="AG11" s="1">
        <v>591</v>
      </c>
      <c r="AH11" s="1">
        <v>11.726190476190476</v>
      </c>
      <c r="AI11" s="2">
        <f t="shared" si="4"/>
        <v>24.841269841269842</v>
      </c>
      <c r="AK11" s="1">
        <v>37.5</v>
      </c>
      <c r="AL11" s="17">
        <v>12</v>
      </c>
      <c r="AM11" s="1">
        <v>1523</v>
      </c>
      <c r="AN11" s="1">
        <v>3.777281746031746</v>
      </c>
      <c r="AO11" s="2">
        <f t="shared" si="5"/>
        <v>6.872519841269841</v>
      </c>
      <c r="AQ11" s="1">
        <v>30</v>
      </c>
      <c r="AR11" s="1">
        <v>12</v>
      </c>
      <c r="AS11" s="1">
        <v>3226</v>
      </c>
      <c r="AT11" s="1">
        <v>0.8889991181657848</v>
      </c>
      <c r="AU11" s="2">
        <f t="shared" si="6"/>
        <v>1.478450176366843</v>
      </c>
      <c r="AW11" s="1">
        <v>24</v>
      </c>
      <c r="AX11" s="1">
        <v>12</v>
      </c>
      <c r="AY11" s="1">
        <v>6072</v>
      </c>
      <c r="AZ11" s="1">
        <v>0.16732804232804233</v>
      </c>
      <c r="BA11" s="2">
        <f t="shared" si="7"/>
        <v>0.261739417989418</v>
      </c>
      <c r="BC11" s="1">
        <v>20</v>
      </c>
      <c r="BD11" s="1">
        <v>12</v>
      </c>
      <c r="BE11" s="1">
        <v>10538</v>
      </c>
      <c r="BF11" s="1">
        <f t="shared" si="8"/>
        <v>0.026399911816578484</v>
      </c>
      <c r="BG11" s="2">
        <f t="shared" si="9"/>
        <v>0.03946709155042488</v>
      </c>
      <c r="BI11" s="19">
        <v>16.666666666666668</v>
      </c>
      <c r="BJ11" s="1">
        <v>12</v>
      </c>
      <c r="BK11" s="1">
        <v>17222</v>
      </c>
      <c r="BL11" s="1">
        <f t="shared" si="0"/>
        <v>0.003595395088450644</v>
      </c>
      <c r="BM11" s="2">
        <f t="shared" si="10"/>
        <v>0.005188709181764737</v>
      </c>
      <c r="BO11" s="1">
        <v>14.285714285714286</v>
      </c>
      <c r="BP11" s="1">
        <v>12</v>
      </c>
      <c r="BQ11" s="1">
        <v>26860</v>
      </c>
      <c r="BR11" s="1">
        <f t="shared" si="1"/>
        <v>0.00043134591745702856</v>
      </c>
      <c r="BS11" s="2">
        <f t="shared" si="11"/>
        <v>0.0006050084175084176</v>
      </c>
    </row>
    <row r="12" spans="1:71" ht="12.75">
      <c r="A12" s="14" t="s">
        <v>14</v>
      </c>
      <c r="B12" s="14">
        <v>0</v>
      </c>
      <c r="G12" s="13" t="s">
        <v>13</v>
      </c>
      <c r="H12" s="13">
        <v>0</v>
      </c>
      <c r="I12" s="2">
        <v>0</v>
      </c>
      <c r="J12" s="2">
        <f>J5</f>
        <v>16.666666666666668</v>
      </c>
      <c r="N12" s="7"/>
      <c r="O12" s="6"/>
      <c r="U12" s="2">
        <v>120</v>
      </c>
      <c r="Y12" s="1">
        <v>77.77777777777777</v>
      </c>
      <c r="Z12" s="18">
        <v>14</v>
      </c>
      <c r="AA12" s="1">
        <v>136</v>
      </c>
      <c r="AB12" s="1">
        <v>18.88888888888889</v>
      </c>
      <c r="AC12" s="2">
        <f t="shared" si="3"/>
        <v>81.11111111111111</v>
      </c>
      <c r="AE12" s="1">
        <v>58.333333333333336</v>
      </c>
      <c r="AF12" s="18">
        <v>14</v>
      </c>
      <c r="AG12" s="1">
        <v>744</v>
      </c>
      <c r="AH12" s="1">
        <v>14.761904761904763</v>
      </c>
      <c r="AI12" s="2">
        <f t="shared" si="4"/>
        <v>39.60317460317461</v>
      </c>
      <c r="AK12" s="1">
        <v>43.75</v>
      </c>
      <c r="AL12" s="1">
        <v>14</v>
      </c>
      <c r="AM12" s="1">
        <v>2553</v>
      </c>
      <c r="AN12" s="1">
        <v>6.331845238095238</v>
      </c>
      <c r="AO12" s="2">
        <f t="shared" si="5"/>
        <v>13.204365079365079</v>
      </c>
      <c r="AQ12" s="1">
        <v>35</v>
      </c>
      <c r="AR12" s="1">
        <v>14</v>
      </c>
      <c r="AS12" s="1">
        <v>6436</v>
      </c>
      <c r="AT12" s="1">
        <v>1.773589065255732</v>
      </c>
      <c r="AU12" s="2">
        <f t="shared" si="6"/>
        <v>3.252039241622575</v>
      </c>
      <c r="AW12" s="1">
        <v>28</v>
      </c>
      <c r="AX12" s="1">
        <v>14</v>
      </c>
      <c r="AY12" s="1">
        <v>13768</v>
      </c>
      <c r="AZ12" s="1">
        <v>0.37940917107583777</v>
      </c>
      <c r="BA12" s="2">
        <f t="shared" si="7"/>
        <v>0.6411485890652557</v>
      </c>
      <c r="BC12" s="1">
        <v>23.333333333333332</v>
      </c>
      <c r="BD12" s="1">
        <v>14</v>
      </c>
      <c r="BE12" s="1">
        <v>26480</v>
      </c>
      <c r="BF12" s="1">
        <f t="shared" si="8"/>
        <v>0.06633798300464967</v>
      </c>
      <c r="BG12" s="2">
        <f t="shared" si="9"/>
        <v>0.10580507455507455</v>
      </c>
      <c r="BI12" s="19">
        <v>19.444444444444443</v>
      </c>
      <c r="BJ12" s="1">
        <v>14</v>
      </c>
      <c r="BK12" s="1">
        <v>47194</v>
      </c>
      <c r="BL12" s="1">
        <f t="shared" si="0"/>
        <v>0.00985257669285447</v>
      </c>
      <c r="BM12" s="2">
        <f t="shared" si="10"/>
        <v>0.015041285874619207</v>
      </c>
      <c r="BO12" s="1">
        <v>16.666666666666668</v>
      </c>
      <c r="BP12" s="1">
        <v>14</v>
      </c>
      <c r="BQ12" s="1">
        <v>79376</v>
      </c>
      <c r="BR12" s="1">
        <f t="shared" si="1"/>
        <v>0.0012747026635915525</v>
      </c>
      <c r="BS12" s="2">
        <f t="shared" si="11"/>
        <v>0.0018797110810999701</v>
      </c>
    </row>
    <row r="13" spans="1:71" ht="12.75">
      <c r="A13" s="15" t="s">
        <v>37</v>
      </c>
      <c r="B13" s="15">
        <v>0</v>
      </c>
      <c r="G13" s="14" t="s">
        <v>14</v>
      </c>
      <c r="H13" s="14">
        <v>2</v>
      </c>
      <c r="I13" s="2">
        <f>K5</f>
        <v>16.666666666666668</v>
      </c>
      <c r="J13" s="2">
        <f>K6</f>
        <v>50</v>
      </c>
      <c r="O13" s="2" t="s">
        <v>73</v>
      </c>
      <c r="S13" s="3"/>
      <c r="Y13" s="1">
        <v>88.88888888888889</v>
      </c>
      <c r="Z13" s="1">
        <v>16</v>
      </c>
      <c r="AA13" s="1">
        <v>100</v>
      </c>
      <c r="AB13" s="1">
        <v>13.88888888888889</v>
      </c>
      <c r="AC13" s="2">
        <f t="shared" si="3"/>
        <v>95</v>
      </c>
      <c r="AE13" s="1">
        <v>66.66666666666667</v>
      </c>
      <c r="AF13" s="16">
        <v>16</v>
      </c>
      <c r="AG13" s="1">
        <v>884</v>
      </c>
      <c r="AH13" s="1">
        <v>17.53968253968254</v>
      </c>
      <c r="AI13" s="2">
        <f t="shared" si="4"/>
        <v>57.14285714285715</v>
      </c>
      <c r="AK13" s="1">
        <v>50</v>
      </c>
      <c r="AL13" s="1">
        <v>16</v>
      </c>
      <c r="AM13" s="1">
        <v>3696</v>
      </c>
      <c r="AN13" s="1">
        <v>9.166666666666666</v>
      </c>
      <c r="AO13" s="2">
        <f t="shared" si="5"/>
        <v>22.371031746031747</v>
      </c>
      <c r="AQ13" s="1">
        <v>40</v>
      </c>
      <c r="AR13" s="17">
        <v>16</v>
      </c>
      <c r="AS13" s="1">
        <v>11323</v>
      </c>
      <c r="AT13" s="1">
        <v>3.1203152557319225</v>
      </c>
      <c r="AU13" s="2">
        <f t="shared" si="6"/>
        <v>6.372354497354498</v>
      </c>
      <c r="AW13" s="1">
        <v>32</v>
      </c>
      <c r="AX13" s="1">
        <v>16</v>
      </c>
      <c r="AY13" s="1">
        <v>27821</v>
      </c>
      <c r="AZ13" s="1">
        <v>0.7666721781305115</v>
      </c>
      <c r="BA13" s="2">
        <f t="shared" si="7"/>
        <v>1.4078207671957672</v>
      </c>
      <c r="BC13" s="1">
        <v>26.666666666666668</v>
      </c>
      <c r="BD13" s="1">
        <v>16</v>
      </c>
      <c r="BE13" s="1">
        <v>59673</v>
      </c>
      <c r="BF13" s="1">
        <f t="shared" si="8"/>
        <v>0.14949344636844636</v>
      </c>
      <c r="BG13" s="2">
        <f t="shared" si="9"/>
        <v>0.2552985209235209</v>
      </c>
      <c r="BI13" s="19">
        <v>22.22222222222222</v>
      </c>
      <c r="BJ13" s="1">
        <v>16</v>
      </c>
      <c r="BK13" s="1">
        <v>116457</v>
      </c>
      <c r="BL13" s="1">
        <f t="shared" si="0"/>
        <v>0.02431244488536155</v>
      </c>
      <c r="BM13" s="2">
        <f t="shared" si="10"/>
        <v>0.039353730759980755</v>
      </c>
      <c r="BO13" s="1">
        <v>19.047619047619047</v>
      </c>
      <c r="BP13" s="1">
        <v>16</v>
      </c>
      <c r="BQ13" s="1">
        <v>211811</v>
      </c>
      <c r="BR13" s="1">
        <f t="shared" si="1"/>
        <v>0.003401482134121023</v>
      </c>
      <c r="BS13" s="2">
        <f t="shared" si="11"/>
        <v>0.005281193215220993</v>
      </c>
    </row>
    <row r="14" spans="1:71" ht="12.75">
      <c r="A14" s="14" t="s">
        <v>16</v>
      </c>
      <c r="B14" s="14">
        <v>2</v>
      </c>
      <c r="G14" s="15" t="s">
        <v>37</v>
      </c>
      <c r="H14" s="15">
        <v>2</v>
      </c>
      <c r="I14" s="2">
        <f>K5</f>
        <v>16.666666666666668</v>
      </c>
      <c r="J14" s="2">
        <f>K6</f>
        <v>50</v>
      </c>
      <c r="M14" s="13" t="s">
        <v>13</v>
      </c>
      <c r="N14" s="13">
        <v>2</v>
      </c>
      <c r="O14" s="2">
        <f>Q5</f>
        <v>4.166666666666667</v>
      </c>
      <c r="P14" s="2">
        <f>Q6</f>
        <v>16.666666666666668</v>
      </c>
      <c r="Y14" s="1">
        <v>100</v>
      </c>
      <c r="Z14" s="17">
        <v>18</v>
      </c>
      <c r="AA14" s="1">
        <v>36</v>
      </c>
      <c r="AB14" s="1">
        <v>5</v>
      </c>
      <c r="AC14" s="2">
        <f t="shared" si="3"/>
        <v>100</v>
      </c>
      <c r="AE14" s="1">
        <v>75</v>
      </c>
      <c r="AF14" s="18">
        <v>18</v>
      </c>
      <c r="AG14" s="1">
        <v>832</v>
      </c>
      <c r="AH14" s="1">
        <v>16.50793650793651</v>
      </c>
      <c r="AI14" s="2">
        <f t="shared" si="4"/>
        <v>73.65079365079366</v>
      </c>
      <c r="AK14" s="1">
        <v>56.25</v>
      </c>
      <c r="AL14" s="18">
        <v>18</v>
      </c>
      <c r="AM14" s="1">
        <v>4852</v>
      </c>
      <c r="AN14" s="1">
        <v>12.033730158730158</v>
      </c>
      <c r="AO14" s="2">
        <f t="shared" si="5"/>
        <v>34.404761904761905</v>
      </c>
      <c r="AQ14" s="1">
        <v>45</v>
      </c>
      <c r="AR14" s="1">
        <v>18</v>
      </c>
      <c r="AS14" s="1">
        <v>17640</v>
      </c>
      <c r="AT14" s="1">
        <v>4.861111111111111</v>
      </c>
      <c r="AU14" s="2">
        <f t="shared" si="6"/>
        <v>11.233465608465607</v>
      </c>
      <c r="AW14" s="1">
        <v>36</v>
      </c>
      <c r="AX14" s="1">
        <v>18</v>
      </c>
      <c r="AY14" s="1">
        <v>50461</v>
      </c>
      <c r="AZ14" s="1">
        <v>1.390569885361552</v>
      </c>
      <c r="BA14" s="2">
        <f t="shared" si="7"/>
        <v>2.7983906525573192</v>
      </c>
      <c r="BC14" s="1">
        <v>30</v>
      </c>
      <c r="BD14" s="1">
        <v>18</v>
      </c>
      <c r="BE14" s="1">
        <v>121626</v>
      </c>
      <c r="BF14" s="1">
        <f t="shared" si="8"/>
        <v>0.30469877344877344</v>
      </c>
      <c r="BG14" s="2">
        <f t="shared" si="9"/>
        <v>0.5599972943722944</v>
      </c>
      <c r="BI14" s="1">
        <v>25</v>
      </c>
      <c r="BJ14" s="1">
        <v>18</v>
      </c>
      <c r="BK14" s="1">
        <v>261163</v>
      </c>
      <c r="BL14" s="1">
        <f t="shared" si="0"/>
        <v>0.05452236485222596</v>
      </c>
      <c r="BM14" s="2">
        <f t="shared" si="10"/>
        <v>0.09387609561220672</v>
      </c>
      <c r="BO14" s="1">
        <v>21.428571428571427</v>
      </c>
      <c r="BP14" s="1">
        <v>18</v>
      </c>
      <c r="BQ14" s="1">
        <v>515308</v>
      </c>
      <c r="BR14" s="1">
        <f t="shared" si="1"/>
        <v>0.008275353761464873</v>
      </c>
      <c r="BS14" s="2">
        <f t="shared" si="11"/>
        <v>0.013556546976685867</v>
      </c>
    </row>
    <row r="15" spans="1:71" ht="12.75">
      <c r="A15" s="13" t="s">
        <v>17</v>
      </c>
      <c r="B15" s="13">
        <v>2</v>
      </c>
      <c r="G15" s="14" t="s">
        <v>16</v>
      </c>
      <c r="H15" s="14">
        <v>4</v>
      </c>
      <c r="I15" s="2">
        <f>K6</f>
        <v>50</v>
      </c>
      <c r="J15" s="2">
        <f>K7</f>
        <v>100</v>
      </c>
      <c r="M15" s="14" t="s">
        <v>14</v>
      </c>
      <c r="N15" s="14">
        <v>4</v>
      </c>
      <c r="O15" s="2">
        <f>Q6</f>
        <v>16.666666666666668</v>
      </c>
      <c r="P15" s="2">
        <f>Q7</f>
        <v>45.833333333333336</v>
      </c>
      <c r="AA15" s="2">
        <v>720</v>
      </c>
      <c r="AE15" s="1">
        <v>83.33333333333333</v>
      </c>
      <c r="AF15" s="1">
        <v>20</v>
      </c>
      <c r="AG15" s="1">
        <v>716</v>
      </c>
      <c r="AH15" s="1">
        <v>14.206349206349206</v>
      </c>
      <c r="AI15" s="2">
        <f t="shared" si="4"/>
        <v>87.85714285714286</v>
      </c>
      <c r="AK15" s="1">
        <v>62.5</v>
      </c>
      <c r="AL15" s="1">
        <v>20</v>
      </c>
      <c r="AM15" s="1">
        <v>5708</v>
      </c>
      <c r="AN15" s="1">
        <v>14.156746031746032</v>
      </c>
      <c r="AO15" s="2">
        <f t="shared" si="5"/>
        <v>48.56150793650794</v>
      </c>
      <c r="AQ15" s="1">
        <v>50</v>
      </c>
      <c r="AR15" s="1">
        <v>20</v>
      </c>
      <c r="AS15" s="1">
        <v>25472</v>
      </c>
      <c r="AT15" s="1">
        <v>7.019400352733686</v>
      </c>
      <c r="AU15" s="2">
        <f t="shared" si="6"/>
        <v>18.252865961199294</v>
      </c>
      <c r="AW15" s="1">
        <v>40</v>
      </c>
      <c r="AX15" s="17">
        <v>20</v>
      </c>
      <c r="AY15" s="1">
        <v>83420</v>
      </c>
      <c r="AZ15" s="1">
        <v>2.298831569664903</v>
      </c>
      <c r="BA15" s="2">
        <f t="shared" si="7"/>
        <v>5.097222222222222</v>
      </c>
      <c r="BC15" s="1">
        <v>33.333333333333336</v>
      </c>
      <c r="BD15" s="1">
        <v>20</v>
      </c>
      <c r="BE15" s="1">
        <v>226787</v>
      </c>
      <c r="BF15" s="1">
        <f t="shared" si="8"/>
        <v>0.5681492504409171</v>
      </c>
      <c r="BG15" s="2">
        <f t="shared" si="9"/>
        <v>1.1281465448132115</v>
      </c>
      <c r="BI15" s="19">
        <v>27.77777777777778</v>
      </c>
      <c r="BJ15" s="1">
        <v>20</v>
      </c>
      <c r="BK15" s="1">
        <v>537459</v>
      </c>
      <c r="BL15" s="1">
        <f t="shared" si="0"/>
        <v>0.11220400933942601</v>
      </c>
      <c r="BM15" s="2">
        <f t="shared" si="10"/>
        <v>0.20608010495163273</v>
      </c>
      <c r="BO15" s="1">
        <v>23.80952380952381</v>
      </c>
      <c r="BP15" s="1">
        <v>20</v>
      </c>
      <c r="BQ15" s="1">
        <v>1153268</v>
      </c>
      <c r="BR15" s="1">
        <f t="shared" si="1"/>
        <v>0.01852038136760359</v>
      </c>
      <c r="BS15" s="2">
        <f t="shared" si="11"/>
        <v>0.032076928344289456</v>
      </c>
    </row>
    <row r="16" spans="7:71" ht="12.75">
      <c r="G16" s="13" t="s">
        <v>17</v>
      </c>
      <c r="H16" s="13">
        <v>4</v>
      </c>
      <c r="I16" s="2">
        <f>K6</f>
        <v>50</v>
      </c>
      <c r="J16" s="2">
        <f>K7</f>
        <v>100</v>
      </c>
      <c r="M16" s="15" t="s">
        <v>37</v>
      </c>
      <c r="N16" s="15">
        <v>6</v>
      </c>
      <c r="O16" s="2">
        <f>Q7</f>
        <v>45.833333333333336</v>
      </c>
      <c r="P16" s="2">
        <f>Q8</f>
        <v>83.33333333333334</v>
      </c>
      <c r="S16" s="13" t="s">
        <v>13</v>
      </c>
      <c r="T16" s="13">
        <v>4</v>
      </c>
      <c r="Y16" s="3"/>
      <c r="AE16" s="1">
        <v>91.66666666666667</v>
      </c>
      <c r="AF16" s="1">
        <v>22</v>
      </c>
      <c r="AG16" s="1">
        <v>360</v>
      </c>
      <c r="AH16" s="1">
        <v>7.142857142857143</v>
      </c>
      <c r="AI16" s="2">
        <f t="shared" si="4"/>
        <v>95</v>
      </c>
      <c r="AK16" s="1">
        <v>68.75</v>
      </c>
      <c r="AL16" s="16">
        <v>22</v>
      </c>
      <c r="AM16" s="1">
        <v>5892</v>
      </c>
      <c r="AN16" s="1">
        <v>14.613095238095237</v>
      </c>
      <c r="AO16" s="2">
        <f t="shared" si="5"/>
        <v>63.17460317460318</v>
      </c>
      <c r="AQ16" s="1">
        <v>55</v>
      </c>
      <c r="AR16" s="18">
        <v>22</v>
      </c>
      <c r="AS16" s="1">
        <v>33280</v>
      </c>
      <c r="AT16" s="1">
        <v>9.171075837742505</v>
      </c>
      <c r="AU16" s="2">
        <f t="shared" si="6"/>
        <v>27.423941798941797</v>
      </c>
      <c r="AW16" s="1">
        <v>44</v>
      </c>
      <c r="AX16" s="1">
        <v>22</v>
      </c>
      <c r="AY16" s="1">
        <v>127840</v>
      </c>
      <c r="AZ16" s="1">
        <v>3.5229276895943564</v>
      </c>
      <c r="BA16" s="2">
        <f t="shared" si="7"/>
        <v>8.62014991181658</v>
      </c>
      <c r="BC16" s="1">
        <v>36.666666666666664</v>
      </c>
      <c r="BD16" s="1">
        <v>22</v>
      </c>
      <c r="BE16" s="1">
        <v>390144</v>
      </c>
      <c r="BF16" s="1">
        <f t="shared" si="8"/>
        <v>0.9773929773929774</v>
      </c>
      <c r="BG16" s="2">
        <f t="shared" si="9"/>
        <v>2.105539522206189</v>
      </c>
      <c r="BI16" s="19">
        <v>30.555555555555557</v>
      </c>
      <c r="BJ16" s="1">
        <v>22</v>
      </c>
      <c r="BK16" s="1">
        <v>1022981</v>
      </c>
      <c r="BL16" s="1">
        <f t="shared" si="0"/>
        <v>0.21356525740206295</v>
      </c>
      <c r="BM16" s="2">
        <f t="shared" si="10"/>
        <v>0.41964536235369565</v>
      </c>
      <c r="BO16" s="1">
        <v>26.19047619047619</v>
      </c>
      <c r="BP16" s="1">
        <v>22</v>
      </c>
      <c r="BQ16" s="1">
        <v>2391936</v>
      </c>
      <c r="BR16" s="1">
        <f t="shared" si="1"/>
        <v>0.03841220507887175</v>
      </c>
      <c r="BS16" s="2">
        <f t="shared" si="11"/>
        <v>0.07048913342316121</v>
      </c>
    </row>
    <row r="17" spans="13:71" ht="12.75">
      <c r="M17" s="14" t="s">
        <v>16</v>
      </c>
      <c r="N17" s="14">
        <v>6</v>
      </c>
      <c r="O17" s="2">
        <f>Q7</f>
        <v>45.833333333333336</v>
      </c>
      <c r="P17" s="2">
        <f>Q8</f>
        <v>83.33333333333334</v>
      </c>
      <c r="S17" s="14" t="s">
        <v>14</v>
      </c>
      <c r="T17" s="14">
        <v>6</v>
      </c>
      <c r="Z17" s="7"/>
      <c r="AA17" s="6"/>
      <c r="AE17" s="1">
        <v>100</v>
      </c>
      <c r="AF17" s="17">
        <v>24</v>
      </c>
      <c r="AG17" s="1">
        <v>252</v>
      </c>
      <c r="AH17" s="1">
        <v>5</v>
      </c>
      <c r="AI17" s="2">
        <f t="shared" si="4"/>
        <v>100</v>
      </c>
      <c r="AK17" s="1">
        <v>75</v>
      </c>
      <c r="AL17" s="18">
        <v>24</v>
      </c>
      <c r="AM17" s="1">
        <v>5452</v>
      </c>
      <c r="AN17" s="1">
        <v>13.521825396825397</v>
      </c>
      <c r="AO17" s="2">
        <f t="shared" si="5"/>
        <v>76.69642857142857</v>
      </c>
      <c r="AQ17" s="1">
        <v>60</v>
      </c>
      <c r="AR17" s="1">
        <v>24</v>
      </c>
      <c r="AS17" s="1">
        <v>40520</v>
      </c>
      <c r="AT17" s="1">
        <v>11.166225749559082</v>
      </c>
      <c r="AU17" s="2">
        <f t="shared" si="6"/>
        <v>38.59016754850088</v>
      </c>
      <c r="AW17" s="1">
        <v>48</v>
      </c>
      <c r="AX17" s="1">
        <v>24</v>
      </c>
      <c r="AY17" s="1">
        <v>182256</v>
      </c>
      <c r="AZ17" s="1">
        <v>5.022486772486772</v>
      </c>
      <c r="BA17" s="2">
        <f t="shared" si="7"/>
        <v>13.642636684303351</v>
      </c>
      <c r="BC17" s="1">
        <v>40</v>
      </c>
      <c r="BD17" s="1">
        <v>24</v>
      </c>
      <c r="BE17" s="1">
        <v>628744</v>
      </c>
      <c r="BF17" s="1">
        <f t="shared" si="8"/>
        <v>1.5751362834696168</v>
      </c>
      <c r="BG17" s="2">
        <f t="shared" si="9"/>
        <v>3.6806758056758055</v>
      </c>
      <c r="BI17" s="19">
        <v>33.333333333333336</v>
      </c>
      <c r="BJ17" s="1">
        <v>24</v>
      </c>
      <c r="BK17" s="1">
        <v>1817652</v>
      </c>
      <c r="BL17" s="1">
        <f t="shared" si="0"/>
        <v>0.37946679092512425</v>
      </c>
      <c r="BM17" s="2">
        <f t="shared" si="10"/>
        <v>0.7991121532788199</v>
      </c>
      <c r="BO17" s="1">
        <v>28.571428571428573</v>
      </c>
      <c r="BP17" s="1">
        <v>24</v>
      </c>
      <c r="BQ17" s="1">
        <v>4633331</v>
      </c>
      <c r="BR17" s="1">
        <f t="shared" si="1"/>
        <v>0.07440686563950454</v>
      </c>
      <c r="BS17" s="2">
        <f t="shared" si="11"/>
        <v>0.14489599906266576</v>
      </c>
    </row>
    <row r="18" spans="13:71" ht="12.75">
      <c r="M18" s="13" t="s">
        <v>17</v>
      </c>
      <c r="N18" s="13">
        <v>8</v>
      </c>
      <c r="O18" s="2">
        <f>Q8</f>
        <v>83.33333333333334</v>
      </c>
      <c r="P18" s="2">
        <f>Q9</f>
        <v>100.00000000000001</v>
      </c>
      <c r="S18" s="15" t="s">
        <v>37</v>
      </c>
      <c r="T18" s="15">
        <v>8</v>
      </c>
      <c r="AG18" s="2">
        <v>5040</v>
      </c>
      <c r="AK18" s="1">
        <v>81.25</v>
      </c>
      <c r="AL18" s="1">
        <v>26</v>
      </c>
      <c r="AM18" s="1">
        <v>4212</v>
      </c>
      <c r="AN18" s="1">
        <v>10.446428571428571</v>
      </c>
      <c r="AO18" s="2">
        <f t="shared" si="5"/>
        <v>87.14285714285714</v>
      </c>
      <c r="AQ18" s="1">
        <v>65</v>
      </c>
      <c r="AR18" s="16">
        <v>26</v>
      </c>
      <c r="AS18" s="1">
        <v>44240</v>
      </c>
      <c r="AT18" s="1">
        <v>12.191358024691358</v>
      </c>
      <c r="AU18" s="2">
        <f t="shared" si="6"/>
        <v>50.78152557319224</v>
      </c>
      <c r="AW18" s="1">
        <v>52</v>
      </c>
      <c r="AX18" s="1">
        <v>26</v>
      </c>
      <c r="AY18" s="1">
        <v>242272</v>
      </c>
      <c r="AZ18" s="1">
        <v>6.6763668430335095</v>
      </c>
      <c r="BA18" s="2">
        <f t="shared" si="7"/>
        <v>20.31900352733686</v>
      </c>
      <c r="BC18" s="1">
        <v>43.333333333333336</v>
      </c>
      <c r="BD18" s="17">
        <v>26</v>
      </c>
      <c r="BE18" s="1">
        <v>949472</v>
      </c>
      <c r="BF18" s="1">
        <f t="shared" si="8"/>
        <v>2.378627545294212</v>
      </c>
      <c r="BG18" s="2">
        <f t="shared" si="9"/>
        <v>6.059303350970017</v>
      </c>
      <c r="BI18" s="19">
        <v>36.111111111111114</v>
      </c>
      <c r="BJ18" s="1">
        <v>26</v>
      </c>
      <c r="BK18" s="1">
        <v>3040352</v>
      </c>
      <c r="BL18" s="1">
        <f t="shared" si="0"/>
        <v>0.6347268986157875</v>
      </c>
      <c r="BM18" s="2">
        <f t="shared" si="10"/>
        <v>1.4338390518946074</v>
      </c>
      <c r="BO18" s="1">
        <v>30.952380952380953</v>
      </c>
      <c r="BP18" s="1">
        <v>26</v>
      </c>
      <c r="BQ18" s="1">
        <v>8438664</v>
      </c>
      <c r="BR18" s="1">
        <f t="shared" si="1"/>
        <v>0.13551687510020843</v>
      </c>
      <c r="BS18" s="2">
        <f t="shared" si="11"/>
        <v>0.2804128741628742</v>
      </c>
    </row>
    <row r="19" spans="19:71" ht="12.75">
      <c r="S19" s="14" t="s">
        <v>16</v>
      </c>
      <c r="T19" s="14">
        <v>10</v>
      </c>
      <c r="Y19" s="13" t="s">
        <v>13</v>
      </c>
      <c r="Z19" s="13">
        <v>6</v>
      </c>
      <c r="AE19" s="3"/>
      <c r="AK19" s="1">
        <v>87.5</v>
      </c>
      <c r="AL19" s="1">
        <v>28</v>
      </c>
      <c r="AM19" s="1">
        <v>2844</v>
      </c>
      <c r="AN19" s="1">
        <v>7.053571428571429</v>
      </c>
      <c r="AO19" s="2">
        <f t="shared" si="5"/>
        <v>94.19642857142857</v>
      </c>
      <c r="AQ19" s="1">
        <v>70</v>
      </c>
      <c r="AR19" s="1">
        <v>28</v>
      </c>
      <c r="AS19" s="1">
        <v>45512</v>
      </c>
      <c r="AT19" s="1">
        <v>12.541887125220459</v>
      </c>
      <c r="AU19" s="2">
        <f t="shared" si="6"/>
        <v>63.323412698412696</v>
      </c>
      <c r="AW19" s="1">
        <v>56</v>
      </c>
      <c r="AX19" s="18">
        <v>28</v>
      </c>
      <c r="AY19" s="1">
        <v>301648</v>
      </c>
      <c r="AZ19" s="1">
        <v>8.312610229276896</v>
      </c>
      <c r="BA19" s="2">
        <f t="shared" si="7"/>
        <v>28.631613756613756</v>
      </c>
      <c r="BC19" s="1">
        <v>46.666666666666664</v>
      </c>
      <c r="BD19" s="1">
        <v>28</v>
      </c>
      <c r="BE19" s="1">
        <v>1355952</v>
      </c>
      <c r="BF19" s="1">
        <f t="shared" si="8"/>
        <v>3.396945646945647</v>
      </c>
      <c r="BG19" s="2">
        <f t="shared" si="9"/>
        <v>9.456248997915665</v>
      </c>
      <c r="BI19" s="19">
        <v>38.888888888888886</v>
      </c>
      <c r="BJ19" s="1">
        <v>28</v>
      </c>
      <c r="BK19" s="1">
        <v>4810720</v>
      </c>
      <c r="BL19" s="1">
        <f t="shared" si="0"/>
        <v>1.0043223237667682</v>
      </c>
      <c r="BM19" s="2">
        <f t="shared" si="10"/>
        <v>2.438161375661376</v>
      </c>
      <c r="BO19" s="1">
        <v>33.333333333333336</v>
      </c>
      <c r="BP19" s="1">
        <v>28</v>
      </c>
      <c r="BQ19" s="1">
        <v>14557048</v>
      </c>
      <c r="BR19" s="1">
        <f t="shared" si="1"/>
        <v>0.2337722719667164</v>
      </c>
      <c r="BS19" s="2">
        <f t="shared" si="11"/>
        <v>0.5141851461295905</v>
      </c>
    </row>
    <row r="20" spans="19:71" ht="12.75">
      <c r="S20" s="13" t="s">
        <v>17</v>
      </c>
      <c r="T20" s="13">
        <v>12</v>
      </c>
      <c r="Y20" s="14" t="s">
        <v>14</v>
      </c>
      <c r="Z20" s="14">
        <v>10</v>
      </c>
      <c r="AK20" s="1">
        <v>93.75</v>
      </c>
      <c r="AL20" s="17">
        <v>30</v>
      </c>
      <c r="AM20" s="1">
        <v>1764</v>
      </c>
      <c r="AN20" s="1">
        <v>4.375</v>
      </c>
      <c r="AO20" s="2">
        <f t="shared" si="5"/>
        <v>98.57142857142857</v>
      </c>
      <c r="AQ20" s="1">
        <v>75</v>
      </c>
      <c r="AR20" s="1">
        <v>30</v>
      </c>
      <c r="AS20" s="1">
        <v>40608</v>
      </c>
      <c r="AT20" s="1">
        <v>11.19047619047619</v>
      </c>
      <c r="AU20" s="2">
        <f t="shared" si="6"/>
        <v>74.51388888888889</v>
      </c>
      <c r="AW20" s="1">
        <v>60</v>
      </c>
      <c r="AX20" s="1">
        <v>30</v>
      </c>
      <c r="AY20" s="1">
        <v>350864</v>
      </c>
      <c r="AZ20" s="1">
        <v>9.668871252204585</v>
      </c>
      <c r="BA20" s="2">
        <f t="shared" si="7"/>
        <v>38.30048500881834</v>
      </c>
      <c r="BC20" s="1">
        <v>50</v>
      </c>
      <c r="BD20" s="1">
        <v>30</v>
      </c>
      <c r="BE20" s="1">
        <v>1826464</v>
      </c>
      <c r="BF20" s="1">
        <f t="shared" si="8"/>
        <v>4.575677409010742</v>
      </c>
      <c r="BG20" s="2">
        <f t="shared" si="9"/>
        <v>14.031926406926408</v>
      </c>
      <c r="BI20" s="19">
        <v>41.666666666666664</v>
      </c>
      <c r="BJ20" s="1">
        <v>30</v>
      </c>
      <c r="BK20" s="1">
        <v>7230928</v>
      </c>
      <c r="BL20" s="1">
        <f t="shared" si="0"/>
        <v>1.509583266527711</v>
      </c>
      <c r="BM20" s="2">
        <f t="shared" si="10"/>
        <v>3.947744642189087</v>
      </c>
      <c r="BO20" s="1">
        <v>35.714285714285715</v>
      </c>
      <c r="BP20" s="1">
        <v>30</v>
      </c>
      <c r="BQ20" s="1">
        <v>23874176</v>
      </c>
      <c r="BR20" s="1">
        <f t="shared" si="1"/>
        <v>0.3833964389519945</v>
      </c>
      <c r="BS20" s="2">
        <f t="shared" si="11"/>
        <v>0.897581585081585</v>
      </c>
    </row>
    <row r="21" spans="25:71" ht="12.75">
      <c r="Y21" s="15" t="s">
        <v>37</v>
      </c>
      <c r="Z21" s="15">
        <v>12</v>
      </c>
      <c r="AK21" s="1">
        <v>100</v>
      </c>
      <c r="AL21" s="1">
        <v>32</v>
      </c>
      <c r="AM21" s="1">
        <v>576</v>
      </c>
      <c r="AN21" s="1">
        <v>1.4285714285714286</v>
      </c>
      <c r="AO21" s="2">
        <f t="shared" si="5"/>
        <v>100</v>
      </c>
      <c r="AQ21" s="1">
        <v>80</v>
      </c>
      <c r="AR21" s="18">
        <v>32</v>
      </c>
      <c r="AS21" s="1">
        <v>35496</v>
      </c>
      <c r="AT21" s="1">
        <v>9.781746031746032</v>
      </c>
      <c r="AU21" s="2">
        <f t="shared" si="6"/>
        <v>84.29563492063491</v>
      </c>
      <c r="AW21" s="1">
        <v>64</v>
      </c>
      <c r="AX21" s="1">
        <v>32</v>
      </c>
      <c r="AY21" s="1">
        <v>382576</v>
      </c>
      <c r="AZ21" s="1">
        <v>10.542768959435627</v>
      </c>
      <c r="BA21" s="2">
        <f t="shared" si="7"/>
        <v>48.84325396825397</v>
      </c>
      <c r="BC21" s="1">
        <v>53.333333333333336</v>
      </c>
      <c r="BD21" s="1">
        <v>32</v>
      </c>
      <c r="BE21" s="1">
        <v>2341600</v>
      </c>
      <c r="BF21" s="1">
        <f t="shared" si="8"/>
        <v>5.866201699535033</v>
      </c>
      <c r="BG21" s="2">
        <f t="shared" si="9"/>
        <v>19.898128106461442</v>
      </c>
      <c r="BI21" s="19">
        <v>44.44444444444444</v>
      </c>
      <c r="BJ21" s="17">
        <v>32</v>
      </c>
      <c r="BK21" s="1">
        <v>10360160</v>
      </c>
      <c r="BL21" s="1">
        <f t="shared" si="0"/>
        <v>2.1628654267543155</v>
      </c>
      <c r="BM21" s="2">
        <f t="shared" si="10"/>
        <v>6.110610068943402</v>
      </c>
      <c r="BO21" s="1">
        <v>38.095238095238095</v>
      </c>
      <c r="BP21" s="1">
        <v>32</v>
      </c>
      <c r="BQ21" s="1">
        <v>37407760</v>
      </c>
      <c r="BR21" s="1">
        <f t="shared" si="1"/>
        <v>0.6007328576773021</v>
      </c>
      <c r="BS21" s="2">
        <f t="shared" si="11"/>
        <v>1.498314442758887</v>
      </c>
    </row>
    <row r="22" spans="25:71" ht="12.75">
      <c r="Y22" s="14" t="s">
        <v>16</v>
      </c>
      <c r="Z22" s="14">
        <v>14</v>
      </c>
      <c r="AE22" s="13" t="s">
        <v>13</v>
      </c>
      <c r="AF22" s="13">
        <v>8</v>
      </c>
      <c r="AM22" s="2">
        <v>40320</v>
      </c>
      <c r="AQ22" s="1">
        <v>85</v>
      </c>
      <c r="AR22" s="1">
        <v>34</v>
      </c>
      <c r="AS22" s="1">
        <v>25632</v>
      </c>
      <c r="AT22" s="1">
        <v>7.063492063492063</v>
      </c>
      <c r="AU22" s="2">
        <f t="shared" si="6"/>
        <v>91.35912698412697</v>
      </c>
      <c r="AW22" s="1">
        <v>68</v>
      </c>
      <c r="AX22" s="16">
        <v>34</v>
      </c>
      <c r="AY22" s="1">
        <v>389232</v>
      </c>
      <c r="AZ22" s="1">
        <v>10.726190476190476</v>
      </c>
      <c r="BA22" s="2">
        <f t="shared" si="7"/>
        <v>59.56944444444444</v>
      </c>
      <c r="BC22" s="1">
        <v>56.666666666666664</v>
      </c>
      <c r="BD22" s="18">
        <v>34</v>
      </c>
      <c r="BE22" s="1">
        <v>2833632</v>
      </c>
      <c r="BF22" s="1">
        <f t="shared" si="8"/>
        <v>7.098845598845599</v>
      </c>
      <c r="BG22" s="2">
        <f t="shared" si="9"/>
        <v>26.99697370530704</v>
      </c>
      <c r="BI22" s="19">
        <v>47.22222222222222</v>
      </c>
      <c r="BJ22" s="1">
        <v>34</v>
      </c>
      <c r="BK22" s="1">
        <v>14178912</v>
      </c>
      <c r="BL22" s="1">
        <f t="shared" si="0"/>
        <v>2.9600970017636685</v>
      </c>
      <c r="BM22" s="2">
        <f t="shared" si="10"/>
        <v>9.070707070707071</v>
      </c>
      <c r="BO22" s="1">
        <v>40.476190476190474</v>
      </c>
      <c r="BP22" s="1">
        <v>34</v>
      </c>
      <c r="BQ22" s="1">
        <v>56117824</v>
      </c>
      <c r="BR22" s="1">
        <f t="shared" si="1"/>
        <v>0.9011985956430401</v>
      </c>
      <c r="BS22" s="2">
        <f t="shared" si="11"/>
        <v>2.399513038401927</v>
      </c>
    </row>
    <row r="23" spans="25:71" ht="12.75">
      <c r="Y23" s="13" t="s">
        <v>17</v>
      </c>
      <c r="Z23" s="13">
        <v>18</v>
      </c>
      <c r="AE23" s="14" t="s">
        <v>14</v>
      </c>
      <c r="AF23" s="14">
        <v>14</v>
      </c>
      <c r="AK23" s="3"/>
      <c r="AQ23" s="1">
        <v>90</v>
      </c>
      <c r="AR23" s="17">
        <v>36</v>
      </c>
      <c r="AS23" s="1">
        <v>18108</v>
      </c>
      <c r="AT23" s="1">
        <v>4.990079365079365</v>
      </c>
      <c r="AU23" s="2">
        <f t="shared" si="6"/>
        <v>96.34920634920634</v>
      </c>
      <c r="AW23" s="1">
        <v>72</v>
      </c>
      <c r="AX23" s="1">
        <v>36</v>
      </c>
      <c r="AY23" s="1">
        <v>373536</v>
      </c>
      <c r="AZ23" s="1">
        <v>10.293650793650794</v>
      </c>
      <c r="BA23" s="2">
        <f t="shared" si="7"/>
        <v>69.86309523809524</v>
      </c>
      <c r="BC23" s="1">
        <v>60</v>
      </c>
      <c r="BD23" s="1">
        <v>36</v>
      </c>
      <c r="BE23" s="1">
        <v>3282464</v>
      </c>
      <c r="BF23" s="1">
        <f t="shared" si="8"/>
        <v>8.223264389931057</v>
      </c>
      <c r="BG23" s="2">
        <f t="shared" si="9"/>
        <v>35.2202380952381</v>
      </c>
      <c r="BI23" s="1">
        <v>50</v>
      </c>
      <c r="BJ23" s="1">
        <v>36</v>
      </c>
      <c r="BK23" s="1">
        <v>18577792</v>
      </c>
      <c r="BL23" s="1">
        <f t="shared" si="0"/>
        <v>3.8784404895516005</v>
      </c>
      <c r="BM23" s="2">
        <f t="shared" si="10"/>
        <v>12.949147560258671</v>
      </c>
      <c r="BO23" s="1">
        <v>42.857142857142854</v>
      </c>
      <c r="BP23" s="1">
        <v>36</v>
      </c>
      <c r="BQ23" s="1">
        <v>80906752</v>
      </c>
      <c r="BR23" s="1">
        <f t="shared" si="1"/>
        <v>1.2992850770628548</v>
      </c>
      <c r="BS23" s="2">
        <f t="shared" si="11"/>
        <v>3.6987981154647818</v>
      </c>
    </row>
    <row r="24" spans="31:71" ht="12.75">
      <c r="AE24" s="15" t="s">
        <v>37</v>
      </c>
      <c r="AF24" s="15">
        <v>16</v>
      </c>
      <c r="AL24" s="7"/>
      <c r="AM24" s="6"/>
      <c r="AQ24" s="1">
        <v>95</v>
      </c>
      <c r="AR24" s="1">
        <v>38</v>
      </c>
      <c r="AS24" s="1">
        <v>8064</v>
      </c>
      <c r="AT24" s="1">
        <v>2.2222222222222223</v>
      </c>
      <c r="AU24" s="2">
        <f t="shared" si="6"/>
        <v>98.57142857142857</v>
      </c>
      <c r="AW24" s="1">
        <v>76</v>
      </c>
      <c r="AX24" s="18">
        <v>38</v>
      </c>
      <c r="AY24" s="1">
        <v>332640</v>
      </c>
      <c r="AZ24" s="1">
        <v>9.166666666666666</v>
      </c>
      <c r="BA24" s="2">
        <f t="shared" si="7"/>
        <v>79.02976190476191</v>
      </c>
      <c r="BC24" s="1">
        <v>63.333333333333336</v>
      </c>
      <c r="BD24" s="1">
        <v>38</v>
      </c>
      <c r="BE24" s="1">
        <v>3584160</v>
      </c>
      <c r="BF24" s="1">
        <f t="shared" si="8"/>
        <v>8.979076479076479</v>
      </c>
      <c r="BG24" s="2">
        <f t="shared" si="9"/>
        <v>44.199314574314585</v>
      </c>
      <c r="BI24" s="19">
        <v>52.77777777777778</v>
      </c>
      <c r="BJ24" s="1">
        <v>38</v>
      </c>
      <c r="BK24" s="1">
        <v>23327872</v>
      </c>
      <c r="BL24" s="1">
        <f t="shared" si="0"/>
        <v>4.870103147880926</v>
      </c>
      <c r="BM24" s="2">
        <f t="shared" si="10"/>
        <v>17.8192507081396</v>
      </c>
      <c r="BO24" s="1">
        <v>45.23809523809524</v>
      </c>
      <c r="BP24" s="17">
        <v>38</v>
      </c>
      <c r="BQ24" s="1">
        <v>112162240</v>
      </c>
      <c r="BR24" s="1">
        <f t="shared" si="1"/>
        <v>1.8012183289961068</v>
      </c>
      <c r="BS24" s="2">
        <f t="shared" si="11"/>
        <v>5.500016444460888</v>
      </c>
    </row>
    <row r="25" spans="31:71" ht="12.75">
      <c r="AE25" s="14" t="s">
        <v>16</v>
      </c>
      <c r="AF25" s="14">
        <v>18</v>
      </c>
      <c r="AQ25" s="1">
        <v>100</v>
      </c>
      <c r="AR25" s="1">
        <v>40</v>
      </c>
      <c r="AS25" s="1">
        <v>5184</v>
      </c>
      <c r="AT25" s="1">
        <v>1.4285714285714286</v>
      </c>
      <c r="AU25" s="2">
        <f t="shared" si="6"/>
        <v>100</v>
      </c>
      <c r="AW25" s="1">
        <v>80</v>
      </c>
      <c r="AX25" s="1">
        <v>40</v>
      </c>
      <c r="AY25" s="1">
        <v>273060</v>
      </c>
      <c r="AZ25" s="1">
        <v>7.524801587301587</v>
      </c>
      <c r="BA25" s="2">
        <f t="shared" si="7"/>
        <v>86.5545634920635</v>
      </c>
      <c r="BC25" s="1">
        <v>66.66666666666667</v>
      </c>
      <c r="BD25" s="16">
        <v>40</v>
      </c>
      <c r="BE25" s="1">
        <v>3765600</v>
      </c>
      <c r="BF25" s="1">
        <f t="shared" si="8"/>
        <v>9.433621933621934</v>
      </c>
      <c r="BG25" s="2">
        <f t="shared" si="9"/>
        <v>53.63293650793652</v>
      </c>
      <c r="BI25" s="19">
        <v>55.55555555555556</v>
      </c>
      <c r="BJ25" s="1">
        <v>40</v>
      </c>
      <c r="BK25" s="1">
        <v>28132048</v>
      </c>
      <c r="BL25" s="1">
        <f t="shared" si="0"/>
        <v>5.873059296670408</v>
      </c>
      <c r="BM25" s="2">
        <f t="shared" si="10"/>
        <v>23.692310004810007</v>
      </c>
      <c r="BO25" s="1">
        <v>47.61904761904762</v>
      </c>
      <c r="BP25" s="1">
        <v>40</v>
      </c>
      <c r="BQ25" s="1">
        <v>150052400</v>
      </c>
      <c r="BR25" s="1">
        <f t="shared" si="1"/>
        <v>2.409698069420292</v>
      </c>
      <c r="BS25" s="2">
        <f t="shared" si="11"/>
        <v>7.90971451388118</v>
      </c>
    </row>
    <row r="26" spans="31:71" ht="12.75">
      <c r="AE26" s="13" t="s">
        <v>17</v>
      </c>
      <c r="AF26" s="13">
        <v>24</v>
      </c>
      <c r="AK26" s="13" t="s">
        <v>13</v>
      </c>
      <c r="AL26" s="13">
        <v>12</v>
      </c>
      <c r="AS26" s="2">
        <v>362880</v>
      </c>
      <c r="AW26" s="1">
        <v>84</v>
      </c>
      <c r="AX26" s="1">
        <v>42</v>
      </c>
      <c r="AY26" s="1">
        <v>208548</v>
      </c>
      <c r="AZ26" s="1">
        <v>5.747023809523809</v>
      </c>
      <c r="BA26" s="2">
        <f t="shared" si="7"/>
        <v>92.3015873015873</v>
      </c>
      <c r="BC26" s="1">
        <v>70</v>
      </c>
      <c r="BD26" s="1">
        <v>42</v>
      </c>
      <c r="BE26" s="1">
        <v>3719664</v>
      </c>
      <c r="BF26" s="1">
        <f t="shared" si="8"/>
        <v>9.318542568542568</v>
      </c>
      <c r="BG26" s="2">
        <f t="shared" si="9"/>
        <v>62.95147907647909</v>
      </c>
      <c r="BI26" s="19">
        <v>58.333333333333336</v>
      </c>
      <c r="BJ26" s="18">
        <v>42</v>
      </c>
      <c r="BK26" s="1">
        <v>32571504</v>
      </c>
      <c r="BL26" s="1">
        <f t="shared" si="0"/>
        <v>6.799873737373737</v>
      </c>
      <c r="BM26" s="2">
        <f t="shared" si="10"/>
        <v>30.492183742183744</v>
      </c>
      <c r="BO26" s="1">
        <v>50</v>
      </c>
      <c r="BP26" s="1">
        <v>42</v>
      </c>
      <c r="BQ26" s="1">
        <v>193572736</v>
      </c>
      <c r="BR26" s="1">
        <f t="shared" si="1"/>
        <v>3.1085930530374974</v>
      </c>
      <c r="BS26" s="2">
        <f t="shared" si="11"/>
        <v>11.018307566918677</v>
      </c>
    </row>
    <row r="27" spans="37:71" ht="12.75">
      <c r="AK27" s="14" t="s">
        <v>14</v>
      </c>
      <c r="AL27" s="14">
        <v>18</v>
      </c>
      <c r="AQ27" s="3"/>
      <c r="AW27" s="1">
        <v>88</v>
      </c>
      <c r="AX27" s="17">
        <v>44</v>
      </c>
      <c r="AY27" s="1">
        <v>136512</v>
      </c>
      <c r="AZ27" s="1">
        <v>3.761904761904762</v>
      </c>
      <c r="BA27" s="2">
        <f t="shared" si="7"/>
        <v>96.06349206349206</v>
      </c>
      <c r="BC27" s="1">
        <v>73.33333333333333</v>
      </c>
      <c r="BD27" s="1">
        <v>44</v>
      </c>
      <c r="BE27" s="1">
        <v>3531924</v>
      </c>
      <c r="BF27" s="1">
        <f t="shared" si="8"/>
        <v>8.848214285714286</v>
      </c>
      <c r="BG27" s="2">
        <f t="shared" si="9"/>
        <v>71.79969336219338</v>
      </c>
      <c r="BI27" s="19">
        <v>61.111111111111114</v>
      </c>
      <c r="BJ27" s="1">
        <v>44</v>
      </c>
      <c r="BK27" s="1">
        <v>36310464</v>
      </c>
      <c r="BL27" s="1">
        <f t="shared" si="0"/>
        <v>7.58044733044733</v>
      </c>
      <c r="BM27" s="2">
        <f t="shared" si="10"/>
        <v>38.072631072631076</v>
      </c>
      <c r="BO27" s="1">
        <v>52.38095238095238</v>
      </c>
      <c r="BP27" s="1">
        <v>44</v>
      </c>
      <c r="BQ27" s="1">
        <v>241706624</v>
      </c>
      <c r="BR27" s="1">
        <f t="shared" si="1"/>
        <v>3.8815772704661593</v>
      </c>
      <c r="BS27" s="2">
        <f t="shared" si="11"/>
        <v>14.899884837384837</v>
      </c>
    </row>
    <row r="28" spans="37:71" ht="12.75">
      <c r="AK28" s="15" t="s">
        <v>37</v>
      </c>
      <c r="AL28" s="15">
        <v>22</v>
      </c>
      <c r="AW28" s="1">
        <v>92</v>
      </c>
      <c r="AX28" s="1">
        <v>46</v>
      </c>
      <c r="AY28" s="1">
        <v>81792</v>
      </c>
      <c r="AZ28" s="1">
        <v>2.253968253968254</v>
      </c>
      <c r="BA28" s="2">
        <f t="shared" si="7"/>
        <v>98.31746031746032</v>
      </c>
      <c r="BC28" s="1">
        <v>76.66666666666667</v>
      </c>
      <c r="BD28" s="18">
        <v>46</v>
      </c>
      <c r="BE28" s="1">
        <v>3093336</v>
      </c>
      <c r="BF28" s="1">
        <f t="shared" si="8"/>
        <v>7.749458874458875</v>
      </c>
      <c r="BG28" s="2">
        <f t="shared" si="9"/>
        <v>79.54915223665226</v>
      </c>
      <c r="BI28" s="19">
        <v>63.888888888888886</v>
      </c>
      <c r="BJ28" s="1">
        <v>46</v>
      </c>
      <c r="BK28" s="1">
        <v>38903904</v>
      </c>
      <c r="BL28" s="1">
        <f t="shared" si="0"/>
        <v>8.121873496873496</v>
      </c>
      <c r="BM28" s="2">
        <f t="shared" si="10"/>
        <v>46.19450456950457</v>
      </c>
      <c r="BO28" s="1">
        <v>54.76190476190476</v>
      </c>
      <c r="BP28" s="1">
        <v>46</v>
      </c>
      <c r="BQ28" s="1">
        <v>291576384</v>
      </c>
      <c r="BR28" s="1">
        <f t="shared" si="1"/>
        <v>4.682437932437932</v>
      </c>
      <c r="BS28" s="2">
        <f t="shared" si="11"/>
        <v>19.58232276982277</v>
      </c>
    </row>
    <row r="29" spans="37:71" ht="12.75">
      <c r="AK29" s="14" t="s">
        <v>16</v>
      </c>
      <c r="AL29" s="14">
        <v>24</v>
      </c>
      <c r="AW29" s="1">
        <v>96</v>
      </c>
      <c r="AX29" s="1">
        <v>48</v>
      </c>
      <c r="AY29" s="1">
        <v>46656</v>
      </c>
      <c r="AZ29" s="1">
        <v>1.2857142857142858</v>
      </c>
      <c r="BA29" s="2">
        <f>AZ29+BA28</f>
        <v>99.60317460317461</v>
      </c>
      <c r="BC29" s="1">
        <v>80</v>
      </c>
      <c r="BD29" s="1">
        <v>48</v>
      </c>
      <c r="BE29" s="1">
        <v>2642364</v>
      </c>
      <c r="BF29" s="1">
        <f t="shared" si="8"/>
        <v>6.619678932178932</v>
      </c>
      <c r="BG29" s="2">
        <f t="shared" si="9"/>
        <v>86.16883116883119</v>
      </c>
      <c r="BI29" s="19">
        <v>66.66666666666667</v>
      </c>
      <c r="BJ29" s="16">
        <v>48</v>
      </c>
      <c r="BK29" s="1">
        <v>40028724</v>
      </c>
      <c r="BL29" s="1">
        <f t="shared" si="0"/>
        <v>8.356699434824435</v>
      </c>
      <c r="BM29" s="2">
        <f t="shared" si="10"/>
        <v>54.55120400432901</v>
      </c>
      <c r="BO29" s="1">
        <v>57.142857142857146</v>
      </c>
      <c r="BP29" s="18">
        <v>48</v>
      </c>
      <c r="BQ29" s="1">
        <v>341323776</v>
      </c>
      <c r="BR29" s="1">
        <f t="shared" si="1"/>
        <v>5.481333481333482</v>
      </c>
      <c r="BS29" s="2">
        <f t="shared" si="11"/>
        <v>25.063656251156253</v>
      </c>
    </row>
    <row r="30" spans="37:71" ht="12.75">
      <c r="AK30" s="13" t="s">
        <v>17</v>
      </c>
      <c r="AL30" s="13">
        <v>30</v>
      </c>
      <c r="AQ30" s="13" t="s">
        <v>13</v>
      </c>
      <c r="AR30" s="13">
        <v>16</v>
      </c>
      <c r="AW30" s="1">
        <v>100</v>
      </c>
      <c r="AX30" s="1">
        <v>50</v>
      </c>
      <c r="AY30" s="1">
        <v>14400</v>
      </c>
      <c r="AZ30" s="1">
        <v>0.3968253968253968</v>
      </c>
      <c r="BA30" s="2">
        <f>AZ30+BA29</f>
        <v>100</v>
      </c>
      <c r="BC30" s="1">
        <v>83.33333333333333</v>
      </c>
      <c r="BD30" s="1">
        <v>50</v>
      </c>
      <c r="BE30" s="1">
        <v>2010240</v>
      </c>
      <c r="BF30" s="1">
        <f t="shared" si="8"/>
        <v>5.036075036075036</v>
      </c>
      <c r="BG30" s="2">
        <f t="shared" si="9"/>
        <v>91.20490620490622</v>
      </c>
      <c r="BI30" s="19">
        <v>69.44444444444444</v>
      </c>
      <c r="BJ30" s="1">
        <v>50</v>
      </c>
      <c r="BK30" s="1">
        <v>39552156</v>
      </c>
      <c r="BL30" s="1">
        <f t="shared" si="0"/>
        <v>8.257207491582491</v>
      </c>
      <c r="BM30" s="2">
        <f t="shared" si="10"/>
        <v>62.8084114959115</v>
      </c>
      <c r="BO30" s="1">
        <v>59.523809523809526</v>
      </c>
      <c r="BP30" s="1">
        <v>50</v>
      </c>
      <c r="BQ30" s="1">
        <v>386160048</v>
      </c>
      <c r="BR30" s="1">
        <f t="shared" si="1"/>
        <v>6.201361138861139</v>
      </c>
      <c r="BS30" s="2">
        <f t="shared" si="11"/>
        <v>31.26501739001739</v>
      </c>
    </row>
    <row r="31" spans="43:71" ht="12.75">
      <c r="AQ31" s="14" t="s">
        <v>14</v>
      </c>
      <c r="AR31" s="14">
        <v>22</v>
      </c>
      <c r="AY31" s="2">
        <v>3628800</v>
      </c>
      <c r="BC31" s="1">
        <v>86.66666666666667</v>
      </c>
      <c r="BD31" s="1">
        <v>52</v>
      </c>
      <c r="BE31" s="1">
        <v>1508544</v>
      </c>
      <c r="BF31" s="1">
        <f t="shared" si="8"/>
        <v>3.779220779220779</v>
      </c>
      <c r="BG31" s="2">
        <f t="shared" si="9"/>
        <v>94.984126984127</v>
      </c>
      <c r="BI31" s="19">
        <v>72.22222222222223</v>
      </c>
      <c r="BJ31" s="1">
        <v>52</v>
      </c>
      <c r="BK31" s="1">
        <v>37457388</v>
      </c>
      <c r="BL31" s="1">
        <f t="shared" si="0"/>
        <v>7.819887866762866</v>
      </c>
      <c r="BM31" s="2">
        <f t="shared" si="10"/>
        <v>70.62829936267437</v>
      </c>
      <c r="BO31" s="1">
        <v>61.904761904761905</v>
      </c>
      <c r="BP31" s="1">
        <v>52</v>
      </c>
      <c r="BQ31" s="1">
        <v>424359540</v>
      </c>
      <c r="BR31" s="1">
        <f t="shared" si="1"/>
        <v>6.814808455433456</v>
      </c>
      <c r="BS31" s="2">
        <f t="shared" si="11"/>
        <v>38.07982584545085</v>
      </c>
    </row>
    <row r="32" spans="43:71" ht="12.75">
      <c r="AQ32" s="15" t="s">
        <v>37</v>
      </c>
      <c r="AR32" s="15">
        <v>26</v>
      </c>
      <c r="AW32" s="3"/>
      <c r="BC32" s="1">
        <v>90</v>
      </c>
      <c r="BD32" s="17">
        <v>54</v>
      </c>
      <c r="BE32" s="1">
        <v>963072</v>
      </c>
      <c r="BF32" s="1">
        <f t="shared" si="8"/>
        <v>2.4126984126984126</v>
      </c>
      <c r="BG32" s="2">
        <f t="shared" si="9"/>
        <v>97.39682539682542</v>
      </c>
      <c r="BI32" s="1">
        <v>75</v>
      </c>
      <c r="BJ32" s="18">
        <v>54</v>
      </c>
      <c r="BK32" s="1">
        <v>33941412</v>
      </c>
      <c r="BL32" s="1">
        <f t="shared" si="0"/>
        <v>7.085866101491101</v>
      </c>
      <c r="BM32" s="2">
        <f t="shared" si="10"/>
        <v>77.71416546416548</v>
      </c>
      <c r="BO32" s="1">
        <v>64.28571428571429</v>
      </c>
      <c r="BP32" s="1">
        <v>54</v>
      </c>
      <c r="BQ32" s="1">
        <v>450394992</v>
      </c>
      <c r="BR32" s="1">
        <f t="shared" si="1"/>
        <v>7.232912920412921</v>
      </c>
      <c r="BS32" s="2">
        <f t="shared" si="11"/>
        <v>45.31273876586377</v>
      </c>
    </row>
    <row r="33" spans="43:71" ht="12.75">
      <c r="AQ33" s="14" t="s">
        <v>16</v>
      </c>
      <c r="AR33" s="14">
        <v>32</v>
      </c>
      <c r="AX33" s="7"/>
      <c r="AY33" s="6"/>
      <c r="BC33" s="1">
        <v>93.33333333333333</v>
      </c>
      <c r="BD33" s="1">
        <v>56</v>
      </c>
      <c r="BE33" s="1">
        <v>621504</v>
      </c>
      <c r="BF33" s="1">
        <f t="shared" si="8"/>
        <v>1.556998556998557</v>
      </c>
      <c r="BG33" s="2">
        <f t="shared" si="9"/>
        <v>98.95382395382397</v>
      </c>
      <c r="BI33" s="19">
        <v>77.77777777777777</v>
      </c>
      <c r="BJ33" s="1">
        <v>56</v>
      </c>
      <c r="BK33" s="1">
        <v>29314944</v>
      </c>
      <c r="BL33" s="1">
        <f t="shared" si="0"/>
        <v>6.12000962000962</v>
      </c>
      <c r="BM33" s="2">
        <f t="shared" si="10"/>
        <v>83.8341750841751</v>
      </c>
      <c r="BO33" s="1">
        <v>66.66666666666667</v>
      </c>
      <c r="BP33" s="16">
        <v>56</v>
      </c>
      <c r="BQ33" s="1">
        <v>464545584</v>
      </c>
      <c r="BR33" s="1">
        <f t="shared" si="1"/>
        <v>7.460157897657898</v>
      </c>
      <c r="BS33" s="2">
        <f t="shared" si="11"/>
        <v>52.77289666352167</v>
      </c>
    </row>
    <row r="34" spans="43:71" ht="12.75">
      <c r="AQ34" s="13" t="s">
        <v>17</v>
      </c>
      <c r="AR34" s="13">
        <v>36</v>
      </c>
      <c r="BC34" s="1">
        <v>96.66666666666667</v>
      </c>
      <c r="BD34" s="1">
        <v>58</v>
      </c>
      <c r="BE34" s="1">
        <v>259200</v>
      </c>
      <c r="BF34" s="1">
        <f t="shared" si="8"/>
        <v>0.6493506493506493</v>
      </c>
      <c r="BG34" s="2">
        <f t="shared" si="9"/>
        <v>99.60317460317462</v>
      </c>
      <c r="BI34" s="19">
        <v>80.55555555555556</v>
      </c>
      <c r="BJ34" s="1">
        <v>58</v>
      </c>
      <c r="BK34" s="1">
        <v>24179904</v>
      </c>
      <c r="BL34" s="1">
        <f t="shared" si="0"/>
        <v>5.047979797979798</v>
      </c>
      <c r="BM34" s="2">
        <f t="shared" si="10"/>
        <v>88.8821548821549</v>
      </c>
      <c r="BO34" s="1">
        <v>69.04761904761905</v>
      </c>
      <c r="BP34" s="1">
        <v>58</v>
      </c>
      <c r="BQ34" s="1">
        <v>461528208</v>
      </c>
      <c r="BR34" s="1">
        <f t="shared" si="1"/>
        <v>7.411701724201724</v>
      </c>
      <c r="BS34" s="2">
        <f t="shared" si="11"/>
        <v>60.1845983877234</v>
      </c>
    </row>
    <row r="35" spans="49:71" ht="12.75">
      <c r="AW35" s="13" t="s">
        <v>13</v>
      </c>
      <c r="AX35" s="13">
        <v>20</v>
      </c>
      <c r="BC35" s="1">
        <v>100</v>
      </c>
      <c r="BD35" s="1">
        <v>60</v>
      </c>
      <c r="BE35" s="1">
        <v>158400</v>
      </c>
      <c r="BF35" s="1">
        <f t="shared" si="8"/>
        <v>0.3968253968253968</v>
      </c>
      <c r="BG35" s="2">
        <f t="shared" si="9"/>
        <v>100.00000000000001</v>
      </c>
      <c r="BI35" s="19">
        <v>83.33333333333333</v>
      </c>
      <c r="BJ35" s="1">
        <v>60</v>
      </c>
      <c r="BK35" s="1">
        <v>18835776</v>
      </c>
      <c r="BL35" s="1">
        <f t="shared" si="0"/>
        <v>3.9322991822991824</v>
      </c>
      <c r="BM35" s="2">
        <f t="shared" si="10"/>
        <v>92.81445406445408</v>
      </c>
      <c r="BO35" s="1">
        <v>71.42857142857143</v>
      </c>
      <c r="BP35" s="1">
        <v>60</v>
      </c>
      <c r="BQ35" s="1">
        <v>446428476</v>
      </c>
      <c r="BR35" s="1">
        <f t="shared" si="1"/>
        <v>7.169214466089466</v>
      </c>
      <c r="BS35" s="2">
        <f t="shared" si="11"/>
        <v>67.35381285381287</v>
      </c>
    </row>
    <row r="36" spans="49:71" ht="12.75">
      <c r="AW36" s="14" t="s">
        <v>14</v>
      </c>
      <c r="AX36" s="14">
        <v>28</v>
      </c>
      <c r="BE36" s="2">
        <f>SUM(BE5:BE35)</f>
        <v>39916800</v>
      </c>
      <c r="BI36" s="19">
        <v>86.11111111111111</v>
      </c>
      <c r="BJ36" s="17">
        <v>62</v>
      </c>
      <c r="BK36" s="1">
        <v>13777344</v>
      </c>
      <c r="BL36" s="1">
        <f t="shared" si="0"/>
        <v>2.8762626262626263</v>
      </c>
      <c r="BM36" s="2">
        <f t="shared" si="10"/>
        <v>95.69071669071671</v>
      </c>
      <c r="BO36" s="1">
        <v>73.80952380952381</v>
      </c>
      <c r="BP36" s="1">
        <v>62</v>
      </c>
      <c r="BQ36" s="1">
        <v>413557632</v>
      </c>
      <c r="BR36" s="1">
        <f t="shared" si="1"/>
        <v>6.641340141340141</v>
      </c>
      <c r="BS36" s="2">
        <f t="shared" si="11"/>
        <v>73.995152995153</v>
      </c>
    </row>
    <row r="37" spans="49:71" ht="12.75">
      <c r="AW37" s="15" t="s">
        <v>37</v>
      </c>
      <c r="AX37" s="15">
        <v>34</v>
      </c>
      <c r="BI37" s="19">
        <v>88.88888888888889</v>
      </c>
      <c r="BJ37" s="1">
        <v>64</v>
      </c>
      <c r="BK37" s="1">
        <v>9452736</v>
      </c>
      <c r="BL37" s="1">
        <f t="shared" si="0"/>
        <v>1.9734247234247235</v>
      </c>
      <c r="BM37" s="2">
        <f t="shared" si="10"/>
        <v>97.66414141414144</v>
      </c>
      <c r="BO37" s="1">
        <v>76.19047619047619</v>
      </c>
      <c r="BP37" s="18">
        <v>64</v>
      </c>
      <c r="BQ37" s="1">
        <v>373573440</v>
      </c>
      <c r="BR37" s="1">
        <f t="shared" si="1"/>
        <v>5.999232249232249</v>
      </c>
      <c r="BS37" s="2">
        <f t="shared" si="11"/>
        <v>79.99438524438526</v>
      </c>
    </row>
    <row r="38" spans="49:71" ht="12.75">
      <c r="AW38" s="14" t="s">
        <v>16</v>
      </c>
      <c r="AX38" s="14">
        <v>38</v>
      </c>
      <c r="BI38" s="19">
        <v>91.66666666666667</v>
      </c>
      <c r="BJ38" s="1">
        <v>66</v>
      </c>
      <c r="BK38" s="1">
        <v>5716800</v>
      </c>
      <c r="BL38" s="1">
        <f t="shared" si="0"/>
        <v>1.1934824434824436</v>
      </c>
      <c r="BM38" s="2">
        <f t="shared" si="10"/>
        <v>98.85762385762388</v>
      </c>
      <c r="BO38" s="1">
        <v>78.57142857142857</v>
      </c>
      <c r="BP38" s="1">
        <v>66</v>
      </c>
      <c r="BQ38" s="1">
        <v>321120000</v>
      </c>
      <c r="BR38" s="1">
        <f t="shared" si="1"/>
        <v>5.156880156880157</v>
      </c>
      <c r="BS38" s="2">
        <f t="shared" si="11"/>
        <v>85.15126540126542</v>
      </c>
    </row>
    <row r="39" spans="49:71" ht="12.75">
      <c r="AW39" s="13" t="s">
        <v>17</v>
      </c>
      <c r="AX39" s="13">
        <v>44</v>
      </c>
      <c r="BI39" s="19">
        <v>94.44444444444444</v>
      </c>
      <c r="BJ39" s="1">
        <v>68</v>
      </c>
      <c r="BK39" s="1">
        <v>3211200</v>
      </c>
      <c r="BL39" s="1">
        <f t="shared" si="0"/>
        <v>0.6703944203944204</v>
      </c>
      <c r="BM39" s="2">
        <f t="shared" si="10"/>
        <v>99.5280182780183</v>
      </c>
      <c r="BO39" s="1">
        <v>80.95238095238095</v>
      </c>
      <c r="BP39" s="1">
        <v>68</v>
      </c>
      <c r="BQ39" s="1">
        <v>268449408</v>
      </c>
      <c r="BR39" s="1">
        <f t="shared" si="1"/>
        <v>4.311040811040811</v>
      </c>
      <c r="BS39" s="2">
        <f t="shared" si="11"/>
        <v>89.46230621230623</v>
      </c>
    </row>
    <row r="40" spans="55:71" ht="12.75">
      <c r="BC40" s="13" t="s">
        <v>13</v>
      </c>
      <c r="BD40" s="13">
        <v>26</v>
      </c>
      <c r="BI40" s="19">
        <v>97.22222222222223</v>
      </c>
      <c r="BJ40" s="1">
        <v>70</v>
      </c>
      <c r="BK40" s="1">
        <v>1742400</v>
      </c>
      <c r="BL40" s="1">
        <f t="shared" si="0"/>
        <v>0.3637566137566138</v>
      </c>
      <c r="BM40" s="2">
        <f t="shared" si="10"/>
        <v>99.8917748917749</v>
      </c>
      <c r="BO40" s="1">
        <v>83.33333333333333</v>
      </c>
      <c r="BP40" s="1">
        <v>70</v>
      </c>
      <c r="BQ40" s="1">
        <v>210332160</v>
      </c>
      <c r="BR40" s="1">
        <f t="shared" si="1"/>
        <v>3.3777333777333776</v>
      </c>
      <c r="BS40" s="2">
        <f t="shared" si="11"/>
        <v>92.84003959003961</v>
      </c>
    </row>
    <row r="41" spans="55:71" ht="12.75">
      <c r="BC41" s="14" t="s">
        <v>14</v>
      </c>
      <c r="BD41" s="14">
        <v>34</v>
      </c>
      <c r="BI41" s="1">
        <v>100</v>
      </c>
      <c r="BJ41" s="1">
        <v>72</v>
      </c>
      <c r="BK41" s="1">
        <v>518400</v>
      </c>
      <c r="BL41" s="1">
        <f>100*BK41/BK$42</f>
        <v>0.10822510822510822</v>
      </c>
      <c r="BM41" s="2">
        <f t="shared" si="10"/>
        <v>100.00000000000001</v>
      </c>
      <c r="BO41" s="1">
        <v>85.71428571428571</v>
      </c>
      <c r="BP41" s="17">
        <v>72</v>
      </c>
      <c r="BQ41" s="1">
        <v>162330624</v>
      </c>
      <c r="BR41" s="1">
        <f t="shared" si="1"/>
        <v>2.606874606874607</v>
      </c>
      <c r="BS41" s="2">
        <f t="shared" si="11"/>
        <v>95.44691419691422</v>
      </c>
    </row>
    <row r="42" spans="55:71" ht="12.75">
      <c r="BC42" s="15" t="s">
        <v>37</v>
      </c>
      <c r="BD42" s="15">
        <v>40</v>
      </c>
      <c r="BK42" s="2">
        <v>479001600</v>
      </c>
      <c r="BO42" s="1">
        <v>88.0952380952381</v>
      </c>
      <c r="BP42" s="1">
        <v>74</v>
      </c>
      <c r="BQ42" s="1">
        <v>112550400</v>
      </c>
      <c r="BR42" s="1">
        <f t="shared" si="1"/>
        <v>1.8074518074518076</v>
      </c>
      <c r="BS42" s="2">
        <f t="shared" si="11"/>
        <v>97.25436600436603</v>
      </c>
    </row>
    <row r="43" spans="55:71" ht="12.75">
      <c r="BC43" s="14" t="s">
        <v>16</v>
      </c>
      <c r="BD43" s="14">
        <v>46</v>
      </c>
      <c r="BO43" s="1">
        <v>90.47619047619048</v>
      </c>
      <c r="BP43" s="1">
        <v>76</v>
      </c>
      <c r="BQ43" s="1">
        <v>77788800</v>
      </c>
      <c r="BR43" s="1">
        <f t="shared" si="1"/>
        <v>1.2492137492137492</v>
      </c>
      <c r="BS43" s="2">
        <f t="shared" si="11"/>
        <v>98.50357975357979</v>
      </c>
    </row>
    <row r="44" spans="55:71" ht="12.75">
      <c r="BC44" s="13" t="s">
        <v>17</v>
      </c>
      <c r="BD44" s="13">
        <v>54</v>
      </c>
      <c r="BO44" s="1">
        <v>92.85714285714286</v>
      </c>
      <c r="BP44" s="1">
        <v>78</v>
      </c>
      <c r="BQ44" s="1">
        <v>46540800</v>
      </c>
      <c r="BR44" s="1">
        <f t="shared" si="1"/>
        <v>0.7474007474007474</v>
      </c>
      <c r="BS44" s="2">
        <f t="shared" si="11"/>
        <v>99.25098050098053</v>
      </c>
    </row>
    <row r="45" spans="67:71" ht="12.75">
      <c r="BO45" s="1">
        <v>95.23809523809524</v>
      </c>
      <c r="BP45" s="1">
        <v>80</v>
      </c>
      <c r="BQ45" s="1">
        <v>28497600</v>
      </c>
      <c r="BR45" s="1">
        <f t="shared" si="1"/>
        <v>0.45764420764420766</v>
      </c>
      <c r="BS45" s="2">
        <f t="shared" si="11"/>
        <v>99.70862470862474</v>
      </c>
    </row>
    <row r="46" spans="61:71" ht="12.75">
      <c r="BI46" s="13" t="s">
        <v>13</v>
      </c>
      <c r="BJ46" s="13">
        <v>32</v>
      </c>
      <c r="BO46" s="1">
        <v>97.61904761904762</v>
      </c>
      <c r="BP46" s="1">
        <v>82</v>
      </c>
      <c r="BQ46" s="1">
        <v>11404800</v>
      </c>
      <c r="BR46" s="1">
        <f t="shared" si="1"/>
        <v>0.18315018315018314</v>
      </c>
      <c r="BS46" s="2">
        <f t="shared" si="11"/>
        <v>99.89177489177493</v>
      </c>
    </row>
    <row r="47" spans="61:71" ht="12.75">
      <c r="BI47" s="14" t="s">
        <v>14</v>
      </c>
      <c r="BJ47" s="14">
        <v>42</v>
      </c>
      <c r="BO47" s="1">
        <v>100</v>
      </c>
      <c r="BP47" s="1">
        <v>84</v>
      </c>
      <c r="BQ47" s="1">
        <v>6739200</v>
      </c>
      <c r="BR47" s="1">
        <f>100*BQ47/BQ$48</f>
        <v>0.10822510822510822</v>
      </c>
      <c r="BS47" s="2">
        <f t="shared" si="11"/>
        <v>100.00000000000004</v>
      </c>
    </row>
    <row r="48" spans="61:69" ht="12.75">
      <c r="BI48" s="15" t="s">
        <v>37</v>
      </c>
      <c r="BJ48" s="15">
        <v>48</v>
      </c>
      <c r="BQ48" s="2">
        <f>SUM(BQ5:BQ47)</f>
        <v>6227020800</v>
      </c>
    </row>
    <row r="49" spans="61:62" ht="12.75">
      <c r="BI49" s="14" t="s">
        <v>16</v>
      </c>
      <c r="BJ49" s="14">
        <v>54</v>
      </c>
    </row>
    <row r="50" spans="61:62" ht="12.75">
      <c r="BI50" s="13" t="s">
        <v>17</v>
      </c>
      <c r="BJ50" s="13">
        <v>62</v>
      </c>
    </row>
    <row r="52" spans="67:68" ht="12.75">
      <c r="BO52" s="13" t="s">
        <v>13</v>
      </c>
      <c r="BP52" s="13">
        <v>38</v>
      </c>
    </row>
    <row r="53" spans="67:68" ht="12.75">
      <c r="BO53" s="14" t="s">
        <v>14</v>
      </c>
      <c r="BP53" s="14">
        <v>48</v>
      </c>
    </row>
    <row r="54" spans="67:68" ht="12.75">
      <c r="BO54" s="15" t="s">
        <v>37</v>
      </c>
      <c r="BP54" s="15">
        <v>56</v>
      </c>
    </row>
    <row r="55" spans="67:68" ht="12.75">
      <c r="BO55" s="14" t="s">
        <v>16</v>
      </c>
      <c r="BP55" s="14">
        <v>64</v>
      </c>
    </row>
    <row r="56" spans="67:68" ht="12.75">
      <c r="BO56" s="13" t="s">
        <v>17</v>
      </c>
      <c r="BP56" s="13">
        <v>72</v>
      </c>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Munka12"/>
  <dimension ref="A1:P45"/>
  <sheetViews>
    <sheetView zoomScalePageLayoutView="0" workbookViewId="0" topLeftCell="A1">
      <selection activeCell="R16" sqref="R16"/>
    </sheetView>
  </sheetViews>
  <sheetFormatPr defaultColWidth="9.140625" defaultRowHeight="12.75"/>
  <cols>
    <col min="1" max="1" width="5.00390625" style="2" customWidth="1"/>
    <col min="2" max="2" width="9.57421875" style="2" customWidth="1"/>
    <col min="3" max="3" width="11.57421875" style="2" customWidth="1"/>
    <col min="4" max="5" width="9.140625" style="2" customWidth="1"/>
    <col min="6" max="6" width="9.57421875" style="2" customWidth="1"/>
    <col min="7" max="10" width="8.8515625" style="0" customWidth="1"/>
    <col min="11" max="11" width="4.8515625" style="0" customWidth="1"/>
    <col min="12" max="12" width="9.7109375" style="0" customWidth="1"/>
    <col min="13" max="14" width="4.8515625" style="0" customWidth="1"/>
    <col min="15" max="15" width="6.140625" style="0" customWidth="1"/>
    <col min="17" max="17" width="7.140625" style="0" customWidth="1"/>
    <col min="18" max="18" width="3.57421875" style="0" customWidth="1"/>
    <col min="19" max="20" width="6.421875" style="0" customWidth="1"/>
    <col min="23" max="23" width="7.8515625" style="0" customWidth="1"/>
    <col min="24" max="24" width="3.57421875" style="0" customWidth="1"/>
    <col min="25" max="26" width="6.421875" style="0" customWidth="1"/>
    <col min="29" max="29" width="7.140625" style="0" customWidth="1"/>
    <col min="30" max="30" width="3.57421875" style="0" customWidth="1"/>
    <col min="31" max="32" width="6.421875" style="0" customWidth="1"/>
    <col min="35" max="35" width="7.8515625" style="0" customWidth="1"/>
    <col min="36" max="36" width="3.57421875" style="0" customWidth="1"/>
    <col min="37" max="38" width="6.421875" style="0" customWidth="1"/>
    <col min="41" max="41" width="7.8515625" style="0" customWidth="1"/>
    <col min="42" max="42" width="3.57421875" style="0" customWidth="1"/>
    <col min="43" max="44" width="6.421875" style="0" customWidth="1"/>
    <col min="47" max="47" width="7.8515625" style="0" customWidth="1"/>
    <col min="48" max="48" width="3.57421875" style="0" customWidth="1"/>
    <col min="49" max="50" width="6.421875" style="0" customWidth="1"/>
    <col min="53" max="53" width="7.8515625" style="0" customWidth="1"/>
    <col min="54" max="54" width="3.57421875" style="0" customWidth="1"/>
    <col min="55" max="56" width="6.421875" style="0" customWidth="1"/>
    <col min="59" max="59" width="7.8515625" style="0" customWidth="1"/>
    <col min="60" max="60" width="3.57421875" style="0" customWidth="1"/>
    <col min="61" max="62" width="6.421875" style="0" customWidth="1"/>
    <col min="65" max="65" width="7.8515625" style="0" customWidth="1"/>
    <col min="66" max="66" width="3.57421875" style="0" customWidth="1"/>
    <col min="67" max="68" width="6.421875" style="0" customWidth="1"/>
    <col min="71" max="71" width="7.8515625" style="0" customWidth="1"/>
    <col min="72" max="72" width="3.57421875" style="0" customWidth="1"/>
    <col min="73" max="74" width="6.421875" style="0" customWidth="1"/>
    <col min="77" max="77" width="7.8515625" style="0" customWidth="1"/>
  </cols>
  <sheetData>
    <row r="1" spans="1:10" ht="12.75">
      <c r="A1" s="4" t="s">
        <v>47</v>
      </c>
      <c r="D1" s="3"/>
      <c r="E1" s="10"/>
      <c r="F1" s="10"/>
      <c r="G1" s="100" t="s">
        <v>50</v>
      </c>
      <c r="H1" s="101"/>
      <c r="I1" s="36" t="s">
        <v>51</v>
      </c>
      <c r="J1" s="35"/>
    </row>
    <row r="2" spans="1:15" ht="12.75">
      <c r="A2" s="1" t="s">
        <v>44</v>
      </c>
      <c r="B2" s="1" t="s">
        <v>45</v>
      </c>
      <c r="C2" s="1" t="s">
        <v>46</v>
      </c>
      <c r="D2" s="1" t="s">
        <v>48</v>
      </c>
      <c r="E2" s="1" t="s">
        <v>49</v>
      </c>
      <c r="F2" s="11" t="s">
        <v>53</v>
      </c>
      <c r="G2" s="1" t="s">
        <v>54</v>
      </c>
      <c r="H2" s="11" t="s">
        <v>55</v>
      </c>
      <c r="I2" s="1" t="s">
        <v>54</v>
      </c>
      <c r="J2" s="11" t="s">
        <v>55</v>
      </c>
      <c r="O2" s="60"/>
    </row>
    <row r="3" spans="1:16" ht="12.75">
      <c r="A3" s="1">
        <v>14</v>
      </c>
      <c r="B3" s="1">
        <f>A3^2/2</f>
        <v>98</v>
      </c>
      <c r="C3" s="1">
        <v>105000</v>
      </c>
      <c r="D3" s="24">
        <v>66.87048952754391</v>
      </c>
      <c r="E3" s="24">
        <v>12.100905542718786</v>
      </c>
      <c r="F3" s="31">
        <v>12.100905542718786</v>
      </c>
      <c r="G3" s="1">
        <v>1.4027879035013512E-05</v>
      </c>
      <c r="H3" s="11">
        <v>1.5668343995903282E-05</v>
      </c>
      <c r="I3" s="32">
        <f>SQRT(G3)/(1+$B3/2)</f>
        <v>7.490762053359728E-05</v>
      </c>
      <c r="J3" s="33">
        <f>SQRT(H3)/(1+$B3/2)</f>
        <v>7.91665181649497E-05</v>
      </c>
      <c r="L3" s="92"/>
      <c r="M3" s="49"/>
      <c r="O3" s="49"/>
      <c r="P3" s="2"/>
    </row>
    <row r="4" spans="1:15" ht="12.75">
      <c r="A4" s="1">
        <v>15</v>
      </c>
      <c r="B4" s="1">
        <f>A3*(1+A3/2)</f>
        <v>112</v>
      </c>
      <c r="C4" s="1">
        <v>105000</v>
      </c>
      <c r="D4" s="24">
        <v>66.98351084102755</v>
      </c>
      <c r="E4" s="24">
        <v>11.684284913232968</v>
      </c>
      <c r="F4" s="31">
        <v>11.687242516693034</v>
      </c>
      <c r="G4" s="1">
        <v>8.965894956677309E-06</v>
      </c>
      <c r="H4" s="33">
        <v>1.3967102230374104E-05</v>
      </c>
      <c r="I4" s="32">
        <f aca="true" t="shared" si="0" ref="I4:I45">SQRT(G4)/(1+B4/2)</f>
        <v>5.253176194585064E-05</v>
      </c>
      <c r="J4" s="33">
        <f aca="true" t="shared" si="1" ref="J4:J41">SQRT(H4)/(1+$B4/2)</f>
        <v>6.55659412594617E-05</v>
      </c>
      <c r="L4" s="92"/>
      <c r="M4" s="49"/>
      <c r="O4" s="49"/>
    </row>
    <row r="5" spans="1:15" ht="12.75">
      <c r="A5" s="1">
        <v>16</v>
      </c>
      <c r="B5" s="1">
        <f>A5^2/2</f>
        <v>128</v>
      </c>
      <c r="C5" s="1">
        <v>135000</v>
      </c>
      <c r="D5" s="24">
        <v>66.7127440712824</v>
      </c>
      <c r="E5" s="24">
        <v>11.049458348196485</v>
      </c>
      <c r="F5" s="31">
        <v>11.049458348196485</v>
      </c>
      <c r="G5" s="2">
        <v>3.8315287847573984E-05</v>
      </c>
      <c r="H5" s="11">
        <v>3.845720502755759E-05</v>
      </c>
      <c r="I5" s="32">
        <f t="shared" si="0"/>
        <v>9.522975996429765E-05</v>
      </c>
      <c r="J5" s="33">
        <f t="shared" si="1"/>
        <v>9.54059591846475E-05</v>
      </c>
      <c r="L5" s="92"/>
      <c r="M5" s="49"/>
      <c r="O5" s="49"/>
    </row>
    <row r="6" spans="1:15" ht="12.75">
      <c r="A6" s="1">
        <v>17</v>
      </c>
      <c r="B6" s="1">
        <f>A5*(1+A5/2)</f>
        <v>144</v>
      </c>
      <c r="C6" s="1">
        <v>105000</v>
      </c>
      <c r="D6" s="20">
        <v>67.02056958583924</v>
      </c>
      <c r="E6" s="28">
        <v>10.842471211151116</v>
      </c>
      <c r="F6" s="31">
        <v>10.854999946756662</v>
      </c>
      <c r="G6" s="1">
        <v>1.2575097151519474E-05</v>
      </c>
      <c r="H6" s="11">
        <v>2.2761418293888802E-05</v>
      </c>
      <c r="I6" s="32">
        <f t="shared" si="0"/>
        <v>4.8577237582729795E-05</v>
      </c>
      <c r="J6" s="33">
        <f t="shared" si="1"/>
        <v>6.535469615571406E-05</v>
      </c>
      <c r="L6" s="92"/>
      <c r="M6" s="49"/>
      <c r="O6" s="49"/>
    </row>
    <row r="7" spans="1:15" ht="12.75">
      <c r="A7" s="1">
        <v>18</v>
      </c>
      <c r="B7" s="1">
        <f>A7^2/2</f>
        <v>162</v>
      </c>
      <c r="C7" s="1">
        <v>105000</v>
      </c>
      <c r="D7" s="24">
        <v>66.73426834011954</v>
      </c>
      <c r="E7" s="24">
        <v>10.392402304773572</v>
      </c>
      <c r="F7" s="31">
        <v>10.392402304773572</v>
      </c>
      <c r="G7" s="1">
        <v>1.3602142462023775E-05</v>
      </c>
      <c r="H7" s="11">
        <v>1.4068308049434556E-05</v>
      </c>
      <c r="I7" s="32">
        <f t="shared" si="0"/>
        <v>4.4976929875247614E-05</v>
      </c>
      <c r="J7" s="33">
        <f t="shared" si="1"/>
        <v>4.57411503249639E-05</v>
      </c>
      <c r="L7" s="92"/>
      <c r="M7" s="49"/>
      <c r="O7" s="49"/>
    </row>
    <row r="8" spans="1:15" ht="12.75">
      <c r="A8" s="1">
        <v>19</v>
      </c>
      <c r="B8" s="1">
        <f>A7*(1+A7/2)</f>
        <v>180</v>
      </c>
      <c r="C8" s="1">
        <v>105000</v>
      </c>
      <c r="D8" s="24">
        <v>66.95216068711412</v>
      </c>
      <c r="E8" s="24">
        <v>10.152745303185922</v>
      </c>
      <c r="F8" s="31">
        <v>10.162713339572178</v>
      </c>
      <c r="G8" s="1">
        <v>1.8677799098902985E-05</v>
      </c>
      <c r="H8" s="11">
        <v>2.8491447250102468E-05</v>
      </c>
      <c r="I8" s="32">
        <f t="shared" si="0"/>
        <v>4.749210918244874E-05</v>
      </c>
      <c r="J8" s="33">
        <f t="shared" si="1"/>
        <v>5.865646184053878E-05</v>
      </c>
      <c r="L8" s="92"/>
      <c r="M8" s="49"/>
      <c r="O8" s="49"/>
    </row>
    <row r="9" spans="1:15" ht="12.75">
      <c r="A9" s="1">
        <v>20</v>
      </c>
      <c r="B9" s="1">
        <f>A9^2/2</f>
        <v>200</v>
      </c>
      <c r="C9" s="1">
        <v>105000</v>
      </c>
      <c r="D9" s="24">
        <v>66.72077884625986</v>
      </c>
      <c r="E9" s="24">
        <v>9.871117161670202</v>
      </c>
      <c r="F9" s="31">
        <v>9.871117161670202</v>
      </c>
      <c r="G9" s="1">
        <v>4.826171050186764E-05</v>
      </c>
      <c r="H9" s="37">
        <v>4.8687750566945675E-05</v>
      </c>
      <c r="I9" s="32">
        <f t="shared" si="0"/>
        <v>6.878282063320852E-05</v>
      </c>
      <c r="J9" s="33">
        <f t="shared" si="1"/>
        <v>6.90857507271119E-05</v>
      </c>
      <c r="L9" s="92"/>
      <c r="M9" s="49"/>
      <c r="O9" s="49"/>
    </row>
    <row r="10" spans="1:15" ht="12.75">
      <c r="A10" s="1">
        <v>21</v>
      </c>
      <c r="B10" s="1">
        <f>A9*(1+A9/2)</f>
        <v>220</v>
      </c>
      <c r="C10" s="1">
        <v>105000</v>
      </c>
      <c r="D10" s="24">
        <v>66.91281826217573</v>
      </c>
      <c r="E10" s="24">
        <v>9.596484750372033</v>
      </c>
      <c r="F10" s="31">
        <v>9.603575447772739</v>
      </c>
      <c r="G10" s="1">
        <v>1.752909492952582E-05</v>
      </c>
      <c r="H10" s="11">
        <v>2.812168081380177E-05</v>
      </c>
      <c r="I10" s="32">
        <f t="shared" si="0"/>
        <v>3.771870448367464E-05</v>
      </c>
      <c r="J10" s="33">
        <f t="shared" si="1"/>
        <v>4.7774665889999106E-05</v>
      </c>
      <c r="L10" s="92"/>
      <c r="M10" s="49"/>
      <c r="O10" s="49"/>
    </row>
    <row r="11" spans="1:15" ht="12.75">
      <c r="A11" s="1">
        <v>22</v>
      </c>
      <c r="B11" s="1">
        <f>A11^2/2</f>
        <v>242</v>
      </c>
      <c r="C11" s="1">
        <v>105000</v>
      </c>
      <c r="D11" s="24">
        <v>66.78627618876402</v>
      </c>
      <c r="E11" s="24">
        <v>9.34910042100558</v>
      </c>
      <c r="F11" s="31">
        <v>9.351864925991807</v>
      </c>
      <c r="G11" s="1">
        <v>2.7649536325623536E-05</v>
      </c>
      <c r="H11" s="11">
        <v>3.07059338480504E-05</v>
      </c>
      <c r="I11" s="32">
        <f t="shared" si="0"/>
        <v>4.310067737977569E-05</v>
      </c>
      <c r="J11" s="33">
        <f t="shared" si="1"/>
        <v>4.542043866874494E-05</v>
      </c>
      <c r="L11" s="92"/>
      <c r="M11" s="49"/>
      <c r="O11" s="49"/>
    </row>
    <row r="12" spans="1:15" ht="12.75">
      <c r="A12" s="1">
        <v>23</v>
      </c>
      <c r="B12" s="1">
        <f>A11*(1+A11/2)</f>
        <v>264</v>
      </c>
      <c r="C12" s="1">
        <v>105000</v>
      </c>
      <c r="D12" s="29">
        <v>66.90760988486981</v>
      </c>
      <c r="E12" s="29">
        <v>9.162507434210529</v>
      </c>
      <c r="F12" s="31">
        <v>9.168687976145046</v>
      </c>
      <c r="G12" s="1">
        <v>2.7137300478468843E-05</v>
      </c>
      <c r="H12" s="11">
        <v>4.1179606269978875E-05</v>
      </c>
      <c r="I12" s="32">
        <f t="shared" si="0"/>
        <v>3.9168025668249456E-05</v>
      </c>
      <c r="J12" s="33">
        <f t="shared" si="1"/>
        <v>4.8249126352624854E-05</v>
      </c>
      <c r="L12" s="92"/>
      <c r="M12" s="49"/>
      <c r="O12" s="49"/>
    </row>
    <row r="13" spans="1:15" ht="12.75">
      <c r="A13" s="1">
        <v>24</v>
      </c>
      <c r="B13" s="1">
        <f>A13^2/2</f>
        <v>288</v>
      </c>
      <c r="C13" s="1">
        <v>140000</v>
      </c>
      <c r="D13" s="24">
        <v>66.71447384057544</v>
      </c>
      <c r="E13" s="24">
        <v>8.853840546206056</v>
      </c>
      <c r="F13" s="31">
        <v>8.853840546206056</v>
      </c>
      <c r="G13" s="1">
        <v>9.7814528489233E-05</v>
      </c>
      <c r="H13" s="11">
        <v>9.848506868334145E-05</v>
      </c>
      <c r="I13" s="32">
        <f t="shared" si="0"/>
        <v>6.82077432705134E-05</v>
      </c>
      <c r="J13" s="33">
        <f t="shared" si="1"/>
        <v>6.844113353975436E-05</v>
      </c>
      <c r="L13" s="92"/>
      <c r="M13" s="49"/>
      <c r="O13" s="49"/>
    </row>
    <row r="14" spans="1:15" ht="12.75">
      <c r="A14" s="1">
        <v>25</v>
      </c>
      <c r="B14" s="1">
        <f>A13*(1+A13/2)</f>
        <v>312</v>
      </c>
      <c r="C14" s="1">
        <v>105000</v>
      </c>
      <c r="D14" s="24">
        <v>66.88302785563755</v>
      </c>
      <c r="E14" s="24">
        <v>8.721756277844108</v>
      </c>
      <c r="F14" s="31">
        <v>8.73557721587428</v>
      </c>
      <c r="G14" s="1">
        <v>3.8122942637924035E-05</v>
      </c>
      <c r="H14" s="11">
        <v>4.490624819441412E-05</v>
      </c>
      <c r="I14" s="32">
        <f t="shared" si="0"/>
        <v>3.932724786659499E-05</v>
      </c>
      <c r="J14" s="33">
        <f t="shared" si="1"/>
        <v>4.268288179693803E-05</v>
      </c>
      <c r="L14" s="92"/>
      <c r="M14" s="49"/>
      <c r="O14" s="49"/>
    </row>
    <row r="15" spans="1:15" ht="12.75">
      <c r="A15" s="1">
        <v>26</v>
      </c>
      <c r="B15" s="1">
        <f>A15^2/2</f>
        <v>338</v>
      </c>
      <c r="C15" s="1">
        <v>105000</v>
      </c>
      <c r="D15" s="24">
        <v>66.80012744918953</v>
      </c>
      <c r="E15" s="24">
        <v>8.561333338545808</v>
      </c>
      <c r="F15" s="31">
        <v>8.564537216056419</v>
      </c>
      <c r="G15" s="1">
        <v>6.513721381574684E-05</v>
      </c>
      <c r="H15" s="11">
        <v>7.191885099354539E-05</v>
      </c>
      <c r="I15" s="32">
        <f t="shared" si="0"/>
        <v>4.7475075892458566E-05</v>
      </c>
      <c r="J15" s="33">
        <f t="shared" si="1"/>
        <v>4.988528397102779E-05</v>
      </c>
      <c r="L15" s="92"/>
      <c r="M15" s="49"/>
      <c r="O15" s="49"/>
    </row>
    <row r="16" spans="1:15" ht="12.75">
      <c r="A16" s="1">
        <v>27</v>
      </c>
      <c r="B16" s="1">
        <f>A15*(1+A15/2)</f>
        <v>364</v>
      </c>
      <c r="C16" s="1">
        <v>75000</v>
      </c>
      <c r="D16" s="24">
        <v>66.85582376879246</v>
      </c>
      <c r="E16" s="24">
        <v>8.408738808877102</v>
      </c>
      <c r="F16" s="31">
        <v>8.413903852147278</v>
      </c>
      <c r="G16" s="1">
        <v>5.961278941442548E-05</v>
      </c>
      <c r="H16" s="11">
        <v>7.5040137031639E-05</v>
      </c>
      <c r="I16" s="32">
        <f t="shared" si="0"/>
        <v>4.219088470298801E-05</v>
      </c>
      <c r="J16" s="33">
        <f t="shared" si="1"/>
        <v>4.733645377320189E-05</v>
      </c>
      <c r="L16" s="92"/>
      <c r="M16" s="49"/>
      <c r="O16" s="49"/>
    </row>
    <row r="17" spans="1:15" ht="12.75">
      <c r="A17" s="1">
        <v>28</v>
      </c>
      <c r="B17" s="1">
        <f>A17^2/2</f>
        <v>392</v>
      </c>
      <c r="C17" s="1">
        <v>140000</v>
      </c>
      <c r="D17" s="24">
        <v>66.83373512968836</v>
      </c>
      <c r="E17" s="24">
        <v>8.247439239874604</v>
      </c>
      <c r="F17" s="31">
        <v>8.252222105620172</v>
      </c>
      <c r="G17" s="32">
        <v>0.00011537161344980598</v>
      </c>
      <c r="H17" s="33">
        <v>0.0001290575694504185</v>
      </c>
      <c r="I17" s="32">
        <f t="shared" si="0"/>
        <v>5.452344104777811E-05</v>
      </c>
      <c r="J17" s="33">
        <f t="shared" si="1"/>
        <v>5.766675514034999E-05</v>
      </c>
      <c r="L17" s="92"/>
      <c r="M17" s="49"/>
      <c r="O17" s="49"/>
    </row>
    <row r="18" spans="1:15" ht="12.75">
      <c r="A18" s="1">
        <v>29</v>
      </c>
      <c r="B18" s="1">
        <f>A17*(1+A17/2)</f>
        <v>420</v>
      </c>
      <c r="C18" s="1">
        <v>105000</v>
      </c>
      <c r="D18" s="24">
        <v>66.844925080313</v>
      </c>
      <c r="E18" s="24">
        <v>8.073683752030115</v>
      </c>
      <c r="F18" s="38">
        <v>8.078001810625626</v>
      </c>
      <c r="G18" s="1">
        <v>4.6469455030339646E-05</v>
      </c>
      <c r="H18" s="39">
        <v>6.42493123335922E-05</v>
      </c>
      <c r="I18" s="32">
        <f t="shared" si="0"/>
        <v>3.2307349832862576E-05</v>
      </c>
      <c r="J18" s="33">
        <f t="shared" si="1"/>
        <v>3.798846860366804E-05</v>
      </c>
      <c r="L18" s="92"/>
      <c r="M18" s="49"/>
      <c r="O18" s="49"/>
    </row>
    <row r="19" spans="1:15" ht="12.75">
      <c r="A19" s="1">
        <v>30</v>
      </c>
      <c r="B19" s="1">
        <f>A19^2/2</f>
        <v>450</v>
      </c>
      <c r="C19" s="1">
        <v>105000</v>
      </c>
      <c r="D19" s="24">
        <v>66.75613911627799</v>
      </c>
      <c r="E19" s="24">
        <v>7.881558209644822</v>
      </c>
      <c r="F19" s="31">
        <v>7.8831048303353795</v>
      </c>
      <c r="G19" s="1">
        <v>8.761574826820983E-05</v>
      </c>
      <c r="H19" s="11">
        <v>9.248419020454141E-05</v>
      </c>
      <c r="I19" s="32">
        <f t="shared" si="0"/>
        <v>4.141738242198616E-05</v>
      </c>
      <c r="J19" s="33">
        <f t="shared" si="1"/>
        <v>4.2552522493736464E-05</v>
      </c>
      <c r="L19" s="92"/>
      <c r="M19" s="49"/>
      <c r="O19" s="49"/>
    </row>
    <row r="20" spans="1:15" ht="12.75">
      <c r="A20" s="1">
        <v>31</v>
      </c>
      <c r="B20" s="1">
        <f>A19*(1+A19/2)</f>
        <v>480</v>
      </c>
      <c r="C20" s="1">
        <v>105000</v>
      </c>
      <c r="D20" s="24">
        <v>66.84238122777832</v>
      </c>
      <c r="E20" s="24">
        <v>7.765561450174724</v>
      </c>
      <c r="F20" s="31">
        <v>7.76995403548655</v>
      </c>
      <c r="G20" s="1">
        <v>6.141130179707983E-05</v>
      </c>
      <c r="H20" s="11">
        <v>8.370462657294225E-05</v>
      </c>
      <c r="I20" s="32">
        <f t="shared" si="0"/>
        <v>3.25167482958269E-05</v>
      </c>
      <c r="J20" s="33">
        <f t="shared" si="1"/>
        <v>3.7962752107320827E-05</v>
      </c>
      <c r="L20" s="92"/>
      <c r="M20" s="49"/>
      <c r="O20" s="49"/>
    </row>
    <row r="21" spans="1:15" ht="12.75">
      <c r="A21" s="1">
        <v>32</v>
      </c>
      <c r="B21" s="1">
        <f>A21^2/2</f>
        <v>512</v>
      </c>
      <c r="C21" s="1">
        <v>180000</v>
      </c>
      <c r="D21" s="29">
        <v>66.94004673595106</v>
      </c>
      <c r="E21" s="29">
        <v>7.68285184920742</v>
      </c>
      <c r="F21" s="38">
        <v>7.694304573074699</v>
      </c>
      <c r="G21" s="41">
        <v>0.0006623077803871925</v>
      </c>
      <c r="H21" s="40">
        <v>0.0007217643355689382</v>
      </c>
      <c r="I21" s="41">
        <f t="shared" si="0"/>
        <v>0.00010013751392113562</v>
      </c>
      <c r="J21" s="42">
        <f t="shared" si="1"/>
        <v>0.00010453568897356542</v>
      </c>
      <c r="L21" s="92"/>
      <c r="M21" s="49"/>
      <c r="O21" s="49"/>
    </row>
    <row r="22" spans="1:15" ht="12.75">
      <c r="A22" s="1">
        <v>33</v>
      </c>
      <c r="B22" s="1">
        <f>A21*(1+A21/2)</f>
        <v>544</v>
      </c>
      <c r="C22" s="1">
        <v>140000</v>
      </c>
      <c r="D22" s="24">
        <v>66.83135761445331</v>
      </c>
      <c r="E22" s="24">
        <v>7.5406811561513605</v>
      </c>
      <c r="F22" s="31">
        <v>7.54472758102407</v>
      </c>
      <c r="G22" s="1">
        <v>8.628678846406073E-05</v>
      </c>
      <c r="H22" s="11">
        <v>0.00011052951843959406</v>
      </c>
      <c r="I22" s="32">
        <f t="shared" si="0"/>
        <v>3.4025890929206956E-05</v>
      </c>
      <c r="J22" s="33">
        <f t="shared" si="1"/>
        <v>3.851026364853083E-05</v>
      </c>
      <c r="L22" s="92"/>
      <c r="M22" s="49"/>
      <c r="O22" s="49"/>
    </row>
    <row r="23" spans="1:15" ht="12.75">
      <c r="A23" s="1">
        <v>34</v>
      </c>
      <c r="B23" s="1">
        <f>A23^2/2</f>
        <v>578</v>
      </c>
      <c r="C23" s="1">
        <v>105000</v>
      </c>
      <c r="D23" s="24">
        <v>66.75992915244008</v>
      </c>
      <c r="E23" s="24">
        <v>7.411909565844234</v>
      </c>
      <c r="F23" s="31">
        <v>7.4139722445757315</v>
      </c>
      <c r="G23" s="1">
        <v>0.0002098714811040681</v>
      </c>
      <c r="H23" s="11">
        <v>0.00021858314569046225</v>
      </c>
      <c r="I23" s="32">
        <f t="shared" si="0"/>
        <v>4.99549715322268E-05</v>
      </c>
      <c r="J23" s="33">
        <f t="shared" si="1"/>
        <v>5.098123336732384E-05</v>
      </c>
      <c r="L23" s="92"/>
      <c r="M23" s="49"/>
      <c r="O23" s="49"/>
    </row>
    <row r="24" spans="1:15" ht="12.75">
      <c r="A24" s="1">
        <v>35</v>
      </c>
      <c r="B24" s="1">
        <f>A23*(1+A23/2)</f>
        <v>612</v>
      </c>
      <c r="C24" s="1">
        <v>100000</v>
      </c>
      <c r="D24" s="24">
        <v>66.81139891276692</v>
      </c>
      <c r="E24" s="24">
        <v>7.280790472479174</v>
      </c>
      <c r="F24" s="31">
        <v>7.284032367681867</v>
      </c>
      <c r="G24" s="1">
        <v>0.00013071555449075084</v>
      </c>
      <c r="H24" s="45">
        <v>0.000154</v>
      </c>
      <c r="I24" s="32">
        <f t="shared" si="0"/>
        <v>3.7241336579350326E-05</v>
      </c>
      <c r="J24" s="33">
        <f t="shared" si="1"/>
        <v>4.042238972635458E-05</v>
      </c>
      <c r="L24" s="92"/>
      <c r="M24" s="49"/>
      <c r="O24" s="49"/>
    </row>
    <row r="25" spans="1:15" ht="12.75">
      <c r="A25" s="1">
        <v>36</v>
      </c>
      <c r="B25" s="1">
        <f>A25^2/2</f>
        <v>648</v>
      </c>
      <c r="C25" s="1">
        <v>105000</v>
      </c>
      <c r="D25" s="24">
        <v>66.71325540701572</v>
      </c>
      <c r="E25" s="24">
        <v>7.151170948468664</v>
      </c>
      <c r="F25" s="31">
        <v>7.151570280884453</v>
      </c>
      <c r="G25" s="1">
        <v>0.00036792339502404346</v>
      </c>
      <c r="H25" s="11">
        <v>0.0003706353955649627</v>
      </c>
      <c r="I25" s="32">
        <f t="shared" si="0"/>
        <v>5.901947487422108E-05</v>
      </c>
      <c r="J25" s="33">
        <f t="shared" si="1"/>
        <v>5.923659476366711E-05</v>
      </c>
      <c r="L25" s="92"/>
      <c r="M25" s="49"/>
      <c r="O25" s="49"/>
    </row>
    <row r="26" spans="1:15" ht="12.75">
      <c r="A26" s="1">
        <v>37</v>
      </c>
      <c r="B26" s="1">
        <f>A25*(1+A25/2)</f>
        <v>684</v>
      </c>
      <c r="C26" s="1">
        <v>75000</v>
      </c>
      <c r="D26" s="24">
        <v>66.79481947008665</v>
      </c>
      <c r="E26" s="24">
        <v>7.077896797140137</v>
      </c>
      <c r="F26" s="31">
        <v>7.080368311327753</v>
      </c>
      <c r="G26" s="1">
        <v>0.00019030330906802954</v>
      </c>
      <c r="H26" s="40">
        <v>0.0002127501851406005</v>
      </c>
      <c r="I26" s="41">
        <f t="shared" si="0"/>
        <v>4.021879458014043E-05</v>
      </c>
      <c r="J26" s="33">
        <f t="shared" si="1"/>
        <v>4.252466032755536E-05</v>
      </c>
      <c r="L26" s="92"/>
      <c r="M26" s="49"/>
      <c r="O26" s="49"/>
    </row>
    <row r="27" spans="1:15" ht="12.75">
      <c r="A27" s="1">
        <v>38</v>
      </c>
      <c r="B27" s="1">
        <f>A27^2/2</f>
        <v>722</v>
      </c>
      <c r="C27" s="1">
        <v>105000</v>
      </c>
      <c r="D27" s="24">
        <v>66.73675824935336</v>
      </c>
      <c r="E27" s="24">
        <v>6.976028810346397</v>
      </c>
      <c r="F27" s="31">
        <v>6.9770788061052</v>
      </c>
      <c r="G27" s="1">
        <v>0.0003179910845336391</v>
      </c>
      <c r="H27" s="11">
        <v>0.00032535822136308686</v>
      </c>
      <c r="I27" s="32">
        <f t="shared" si="0"/>
        <v>4.9260509726826224E-05</v>
      </c>
      <c r="J27" s="33">
        <f t="shared" si="1"/>
        <v>4.982786992854806E-05</v>
      </c>
      <c r="L27" s="92"/>
      <c r="M27" s="49"/>
      <c r="O27" s="49"/>
    </row>
    <row r="28" spans="1:15" ht="12.75">
      <c r="A28" s="1">
        <v>39</v>
      </c>
      <c r="B28" s="1">
        <f>A27*(1+A27/2)</f>
        <v>760</v>
      </c>
      <c r="C28" s="1">
        <v>105000</v>
      </c>
      <c r="D28" s="24">
        <v>66.80020601299537</v>
      </c>
      <c r="E28" s="24">
        <v>6.905470530204381</v>
      </c>
      <c r="F28" s="31">
        <v>6.908502245401812</v>
      </c>
      <c r="G28" s="1">
        <v>0.00012465669237822786</v>
      </c>
      <c r="H28" s="11">
        <v>0.00015365782957369318</v>
      </c>
      <c r="I28" s="32">
        <f t="shared" si="0"/>
        <v>2.9304399337738613E-05</v>
      </c>
      <c r="J28" s="33">
        <f t="shared" si="1"/>
        <v>3.253511690325795E-05</v>
      </c>
      <c r="L28" s="92"/>
      <c r="M28" s="49"/>
      <c r="O28" s="49"/>
    </row>
    <row r="29" spans="1:15" ht="12.75">
      <c r="A29" s="1">
        <v>40</v>
      </c>
      <c r="B29" s="1">
        <f>A29^2/2</f>
        <v>800</v>
      </c>
      <c r="C29" s="1">
        <v>140000</v>
      </c>
      <c r="D29" s="24">
        <v>66.80121326172346</v>
      </c>
      <c r="E29" s="24">
        <v>6.847486847097762</v>
      </c>
      <c r="F29" s="31">
        <v>6.851411676039661</v>
      </c>
      <c r="G29" s="1">
        <v>0.0010612622095322209</v>
      </c>
      <c r="H29" s="11">
        <v>0.0010930360384697932</v>
      </c>
      <c r="I29" s="32">
        <f t="shared" si="0"/>
        <v>8.123945050854135E-05</v>
      </c>
      <c r="J29" s="33">
        <f t="shared" si="1"/>
        <v>8.244662230047914E-05</v>
      </c>
      <c r="K29" s="59"/>
      <c r="L29" s="92"/>
      <c r="M29" s="49"/>
      <c r="N29" s="59"/>
      <c r="O29" s="49"/>
    </row>
    <row r="30" spans="1:15" ht="12.75">
      <c r="A30" s="1">
        <v>41</v>
      </c>
      <c r="B30" s="1">
        <f aca="true" t="shared" si="2" ref="B30:B41">(A30-1)*(1+(A30-1)/2)</f>
        <v>840</v>
      </c>
      <c r="C30" s="1">
        <v>105000</v>
      </c>
      <c r="D30" s="24">
        <v>66.76793266025682</v>
      </c>
      <c r="E30" s="24">
        <v>6.70426668447121</v>
      </c>
      <c r="F30" s="31">
        <v>6.706129403345889</v>
      </c>
      <c r="G30" s="1">
        <v>0.00016963905827701146</v>
      </c>
      <c r="H30" s="11">
        <v>0.0001898965083995253</v>
      </c>
      <c r="I30" s="32">
        <f t="shared" si="0"/>
        <v>3.0937187582791265E-05</v>
      </c>
      <c r="J30" s="33">
        <f t="shared" si="1"/>
        <v>3.273229027515593E-05</v>
      </c>
      <c r="K30" s="91"/>
      <c r="L30" s="92"/>
      <c r="M30" s="49"/>
      <c r="N30" s="59"/>
      <c r="O30" s="49"/>
    </row>
    <row r="31" spans="1:15" ht="12.75">
      <c r="A31" s="1">
        <v>42</v>
      </c>
      <c r="B31" s="1">
        <f>A31^2/2</f>
        <v>882</v>
      </c>
      <c r="C31" s="1">
        <v>105000</v>
      </c>
      <c r="D31" s="46">
        <v>66.76472640268962</v>
      </c>
      <c r="E31" s="46">
        <v>6.615591699626206</v>
      </c>
      <c r="F31" s="47">
        <v>6.617772827058596</v>
      </c>
      <c r="G31" s="65">
        <v>0.0003698426251445892</v>
      </c>
      <c r="H31" s="11">
        <v>0.0003905310597811842</v>
      </c>
      <c r="I31" s="32">
        <f t="shared" si="0"/>
        <v>4.35097123575E-05</v>
      </c>
      <c r="J31" s="33">
        <f t="shared" si="1"/>
        <v>4.471008758532087E-05</v>
      </c>
      <c r="K31" s="59"/>
      <c r="L31" s="92"/>
      <c r="M31" s="49"/>
      <c r="N31" s="59"/>
      <c r="O31" s="49"/>
    </row>
    <row r="32" spans="1:15" ht="12.75">
      <c r="A32" s="2">
        <v>43</v>
      </c>
      <c r="B32" s="12">
        <f t="shared" si="2"/>
        <v>924</v>
      </c>
      <c r="C32" s="12">
        <v>105000</v>
      </c>
      <c r="D32" s="46">
        <v>66.7821037890754</v>
      </c>
      <c r="E32" s="46">
        <v>6.5812135803237055</v>
      </c>
      <c r="F32" s="47">
        <v>6.583336609613074</v>
      </c>
      <c r="G32" s="65">
        <v>0.00019620191182597818</v>
      </c>
      <c r="H32" s="11">
        <v>0.0002266568547899977</v>
      </c>
      <c r="I32" s="71">
        <f t="shared" si="0"/>
        <v>3.0253151793601804E-05</v>
      </c>
      <c r="J32" s="72">
        <f t="shared" si="1"/>
        <v>3.251647341847493E-05</v>
      </c>
      <c r="L32" s="92"/>
      <c r="M32" s="60"/>
      <c r="O32" s="49"/>
    </row>
    <row r="33" spans="1:15" ht="12.75">
      <c r="A33" s="2">
        <v>44</v>
      </c>
      <c r="B33" s="1">
        <f>A33^2/2</f>
        <v>968</v>
      </c>
      <c r="C33" s="12">
        <v>105000</v>
      </c>
      <c r="D33" s="24">
        <v>66.79024671559564</v>
      </c>
      <c r="E33" s="24">
        <v>6.479306656419774</v>
      </c>
      <c r="F33" s="47">
        <v>6.48230730757925</v>
      </c>
      <c r="G33" s="2">
        <v>0.0008790995131070194</v>
      </c>
      <c r="H33" s="11">
        <v>0.0009174073454322307</v>
      </c>
      <c r="I33" s="71">
        <f t="shared" si="0"/>
        <v>6.113322136112915E-05</v>
      </c>
      <c r="J33" s="72">
        <f t="shared" si="1"/>
        <v>6.245099583159652E-05</v>
      </c>
      <c r="L33" s="60"/>
      <c r="M33" s="60"/>
      <c r="N33" s="81"/>
      <c r="O33" s="49"/>
    </row>
    <row r="34" spans="1:15" ht="12.75">
      <c r="A34" s="1">
        <v>45</v>
      </c>
      <c r="B34" s="12">
        <f t="shared" si="2"/>
        <v>1012</v>
      </c>
      <c r="C34" s="12">
        <v>105000</v>
      </c>
      <c r="D34" s="24">
        <v>66.80136020583578</v>
      </c>
      <c r="E34" s="24">
        <v>6.3971323127050095</v>
      </c>
      <c r="F34" s="31">
        <v>6.399996498495695</v>
      </c>
      <c r="G34" s="30">
        <v>0.00023855097200632216</v>
      </c>
      <c r="H34" s="34">
        <v>0.00028800165460567356</v>
      </c>
      <c r="I34" s="32">
        <f t="shared" si="0"/>
        <v>3.0463699019631308E-05</v>
      </c>
      <c r="J34" s="33">
        <f t="shared" si="1"/>
        <v>3.347260650432798E-05</v>
      </c>
      <c r="L34" s="93"/>
      <c r="M34" s="60"/>
      <c r="N34" s="81"/>
      <c r="O34" s="49"/>
    </row>
    <row r="35" spans="1:15" ht="12.75">
      <c r="A35" s="1">
        <v>46</v>
      </c>
      <c r="B35" s="1">
        <f>A35^2/2</f>
        <v>1058</v>
      </c>
      <c r="C35" s="12">
        <v>105000</v>
      </c>
      <c r="D35" s="24">
        <v>66.7635746195212</v>
      </c>
      <c r="E35" s="24">
        <v>6.29998994172815</v>
      </c>
      <c r="F35" s="31">
        <v>6.301831489211318</v>
      </c>
      <c r="G35" s="2">
        <v>0.00050295531749053</v>
      </c>
      <c r="H35" s="34">
        <v>0.0005310513300231606</v>
      </c>
      <c r="I35" s="32">
        <f t="shared" si="0"/>
        <v>4.231446287277216E-05</v>
      </c>
      <c r="J35" s="33">
        <f t="shared" si="1"/>
        <v>4.348028487420202E-05</v>
      </c>
      <c r="L35" s="93"/>
      <c r="M35" s="60"/>
      <c r="N35" s="81"/>
      <c r="O35" s="49"/>
    </row>
    <row r="36" spans="1:15" ht="12.75">
      <c r="A36" s="1">
        <v>47</v>
      </c>
      <c r="B36" s="1">
        <f t="shared" si="2"/>
        <v>1104</v>
      </c>
      <c r="C36" s="12">
        <v>105000</v>
      </c>
      <c r="D36" s="24">
        <v>66.74178420110232</v>
      </c>
      <c r="E36" s="24">
        <v>6.267788325242263</v>
      </c>
      <c r="F36" s="31">
        <v>6.268707124236129</v>
      </c>
      <c r="G36" s="2">
        <v>0.0002968076955567089</v>
      </c>
      <c r="H36" s="34">
        <v>0.00031468972472434065</v>
      </c>
      <c r="I36" s="32">
        <f t="shared" si="0"/>
        <v>3.1153901841586874E-05</v>
      </c>
      <c r="J36" s="33">
        <f>SQRT(H36)/(1+$B36/2)</f>
        <v>3.207865493691814E-05</v>
      </c>
      <c r="L36" s="93"/>
      <c r="M36" s="60"/>
      <c r="N36" s="81"/>
      <c r="O36" s="49"/>
    </row>
    <row r="37" spans="1:15" ht="12.75">
      <c r="A37" s="1">
        <v>48</v>
      </c>
      <c r="B37" s="1">
        <f>A37^2/2</f>
        <v>1152</v>
      </c>
      <c r="C37" s="12">
        <v>105000</v>
      </c>
      <c r="D37" s="24">
        <v>66.68224262847541</v>
      </c>
      <c r="E37" s="24">
        <v>6.175125383244194</v>
      </c>
      <c r="F37" s="31">
        <v>6.175392200099336</v>
      </c>
      <c r="G37" s="2">
        <v>0.003940759425303407</v>
      </c>
      <c r="H37" s="34">
        <v>0.003941596856202205</v>
      </c>
      <c r="I37" s="32">
        <f t="shared" si="0"/>
        <v>0.00010879630561521077</v>
      </c>
      <c r="J37" s="33">
        <f>SQRT(H37)/(1+$B37/2)</f>
        <v>0.0001088078648780812</v>
      </c>
      <c r="L37" s="93"/>
      <c r="M37" s="60"/>
      <c r="N37" s="81"/>
      <c r="O37" s="49"/>
    </row>
    <row r="38" spans="1:15" ht="12.75">
      <c r="A38" s="1">
        <v>49</v>
      </c>
      <c r="B38" s="1">
        <f t="shared" si="2"/>
        <v>1200</v>
      </c>
      <c r="C38" s="1">
        <v>105000</v>
      </c>
      <c r="D38" s="24">
        <v>66.75900436463348</v>
      </c>
      <c r="E38" s="24">
        <v>6.109116357888465</v>
      </c>
      <c r="F38" s="31">
        <v>6.110834944924926</v>
      </c>
      <c r="G38" s="1">
        <v>0.00037876696397668927</v>
      </c>
      <c r="H38" s="11">
        <v>0.0004104150554781087</v>
      </c>
      <c r="I38" s="32">
        <f t="shared" si="0"/>
        <v>3.238258949316607E-05</v>
      </c>
      <c r="J38" s="33">
        <f t="shared" si="1"/>
        <v>3.3708324797451226E-05</v>
      </c>
      <c r="L38" s="93"/>
      <c r="M38" s="60"/>
      <c r="N38" s="81"/>
      <c r="O38" s="49"/>
    </row>
    <row r="39" spans="1:15" ht="12.75">
      <c r="A39" s="1">
        <v>50</v>
      </c>
      <c r="B39" s="1">
        <f>A39^2/2</f>
        <v>1250</v>
      </c>
      <c r="C39" s="1">
        <v>105000</v>
      </c>
      <c r="D39" s="24">
        <v>66.79224120251655</v>
      </c>
      <c r="E39" s="24">
        <v>6.099855812856501</v>
      </c>
      <c r="F39" s="31">
        <v>6.10360607253906</v>
      </c>
      <c r="G39" s="1">
        <v>0.0009061708191165073</v>
      </c>
      <c r="H39" s="11">
        <v>0.0009673212747748889</v>
      </c>
      <c r="I39" s="32">
        <f t="shared" si="0"/>
        <v>4.808733433763622E-05</v>
      </c>
      <c r="J39" s="33">
        <f>SQRT(H39)/(1+$B39/2)</f>
        <v>4.9683368901066614E-05</v>
      </c>
      <c r="L39" s="93"/>
      <c r="M39" s="60"/>
      <c r="N39" s="81"/>
      <c r="O39" s="49"/>
    </row>
    <row r="40" spans="1:15" ht="12.75">
      <c r="A40" s="1">
        <v>53</v>
      </c>
      <c r="B40" s="1">
        <f t="shared" si="2"/>
        <v>1404</v>
      </c>
      <c r="C40" s="1">
        <v>105000</v>
      </c>
      <c r="D40" s="24">
        <v>66.78110880670806</v>
      </c>
      <c r="E40" s="24">
        <v>5.895898827492852</v>
      </c>
      <c r="F40" s="31">
        <v>5.898499306817824</v>
      </c>
      <c r="G40" s="1">
        <v>0.00037944617164653105</v>
      </c>
      <c r="H40" s="11">
        <v>0.00044266444553118123</v>
      </c>
      <c r="I40" s="32">
        <f t="shared" si="0"/>
        <v>2.770893045863091E-05</v>
      </c>
      <c r="J40" s="33">
        <f t="shared" si="1"/>
        <v>2.9928296348247756E-05</v>
      </c>
      <c r="L40" s="93"/>
      <c r="M40" s="60"/>
      <c r="N40" s="81"/>
      <c r="O40" s="49"/>
    </row>
    <row r="41" spans="1:15" ht="12.75">
      <c r="A41" s="1">
        <v>57</v>
      </c>
      <c r="B41" s="1">
        <f t="shared" si="2"/>
        <v>1624</v>
      </c>
      <c r="C41" s="1">
        <v>105000</v>
      </c>
      <c r="D41" s="24">
        <v>66.76363198705826</v>
      </c>
      <c r="E41" s="24">
        <v>5.673629852128694</v>
      </c>
      <c r="F41" s="31">
        <v>5.675563882290805</v>
      </c>
      <c r="G41" s="1">
        <v>0.00075232638180584</v>
      </c>
      <c r="H41" s="11">
        <v>0.0008112536516965909</v>
      </c>
      <c r="I41" s="32">
        <f t="shared" si="0"/>
        <v>3.3737476895393034E-05</v>
      </c>
      <c r="J41" s="33">
        <f t="shared" si="1"/>
        <v>3.503384359348791E-05</v>
      </c>
      <c r="L41" s="93"/>
      <c r="M41" s="60"/>
      <c r="N41" s="81"/>
      <c r="O41" s="49"/>
    </row>
    <row r="42" spans="1:15" ht="12.75">
      <c r="A42" s="1">
        <v>62</v>
      </c>
      <c r="B42" s="1">
        <f>A42^2/2</f>
        <v>1922</v>
      </c>
      <c r="C42" s="1">
        <v>105000</v>
      </c>
      <c r="D42" s="24">
        <v>66.72306747256415</v>
      </c>
      <c r="E42" s="24">
        <v>5.4654175610199</v>
      </c>
      <c r="F42" s="31">
        <v>5.466110550775116</v>
      </c>
      <c r="G42" s="1">
        <v>0.001779891720733504</v>
      </c>
      <c r="H42" s="11">
        <v>0.001806308669171034</v>
      </c>
      <c r="I42" s="32">
        <f t="shared" si="0"/>
        <v>4.385526296004825E-05</v>
      </c>
      <c r="J42" s="33">
        <f>SQRT(H42)/(1+$B42/2)</f>
        <v>4.417951166313599E-05</v>
      </c>
      <c r="L42" s="93"/>
      <c r="M42" s="60"/>
      <c r="N42" s="81"/>
      <c r="O42" s="60"/>
    </row>
    <row r="43" spans="1:15" ht="12.75">
      <c r="A43" s="1">
        <v>65</v>
      </c>
      <c r="B43" s="1">
        <f>(A43-1)*(1+(A43-1)/2)</f>
        <v>2112</v>
      </c>
      <c r="C43" s="1">
        <v>105000</v>
      </c>
      <c r="D43" s="24">
        <v>66.75268161051021</v>
      </c>
      <c r="E43" s="24">
        <v>5.319195322929766</v>
      </c>
      <c r="F43" s="31">
        <v>5.320765287700475</v>
      </c>
      <c r="G43" s="1">
        <v>0.0009917686910274448</v>
      </c>
      <c r="H43" s="11">
        <v>0.001064953075434079</v>
      </c>
      <c r="I43" s="32">
        <f t="shared" si="0"/>
        <v>2.9794095788415234E-05</v>
      </c>
      <c r="J43" s="33">
        <f>SQRT(H43)/(1+$B43/2)</f>
        <v>3.087381153413312E-05</v>
      </c>
      <c r="L43" s="93"/>
      <c r="M43" s="60"/>
      <c r="N43" s="81"/>
      <c r="O43" s="60"/>
    </row>
    <row r="44" spans="1:14" ht="12.75">
      <c r="A44" s="1">
        <v>70</v>
      </c>
      <c r="B44" s="1">
        <f>A44^2/2</f>
        <v>2450</v>
      </c>
      <c r="C44" s="1">
        <v>105000</v>
      </c>
      <c r="D44" s="24">
        <v>66.68874293048081</v>
      </c>
      <c r="E44" s="24">
        <v>5.082264523417914</v>
      </c>
      <c r="F44" s="31">
        <v>5.082472138524201</v>
      </c>
      <c r="G44" s="1">
        <v>0.002553680715519864</v>
      </c>
      <c r="H44" s="11">
        <v>0.0025601289323176637</v>
      </c>
      <c r="I44" s="32">
        <f t="shared" si="0"/>
        <v>4.121856122708925E-05</v>
      </c>
      <c r="J44" s="33">
        <f>SQRT(H44)/(1+$B44/2)</f>
        <v>4.1270568247136096E-05</v>
      </c>
      <c r="L44" s="93"/>
      <c r="M44" s="60"/>
      <c r="N44" s="81"/>
    </row>
    <row r="45" spans="1:14" ht="12.75">
      <c r="A45" s="1">
        <v>75</v>
      </c>
      <c r="B45" s="1">
        <f>(A45-1)*(1+(A45-1)/2)</f>
        <v>2812</v>
      </c>
      <c r="C45" s="1">
        <v>105000</v>
      </c>
      <c r="D45" s="24">
        <v>66.7214382222351</v>
      </c>
      <c r="E45" s="24">
        <v>4.940329278751669</v>
      </c>
      <c r="F45" s="31">
        <v>4.940984661624883</v>
      </c>
      <c r="G45" s="1">
        <v>0.0019485253681056512</v>
      </c>
      <c r="H45" s="11">
        <v>0.001997857865883975</v>
      </c>
      <c r="I45" s="32">
        <f t="shared" si="0"/>
        <v>3.1373208426101735E-05</v>
      </c>
      <c r="J45" s="33">
        <f>SQRT(H45)/(1+$B45/2)</f>
        <v>3.1767877289339206E-05</v>
      </c>
      <c r="L45" s="93"/>
      <c r="M45" s="60"/>
      <c r="N45" s="81"/>
    </row>
  </sheetData>
  <sheetProtection/>
  <mergeCells count="1">
    <mergeCell ref="G1:H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Munka13"/>
  <dimension ref="A1:H49"/>
  <sheetViews>
    <sheetView zoomScalePageLayoutView="0" workbookViewId="0" topLeftCell="A1">
      <selection activeCell="M29" sqref="M29"/>
    </sheetView>
  </sheetViews>
  <sheetFormatPr defaultColWidth="9.140625" defaultRowHeight="12.75"/>
  <cols>
    <col min="1" max="1" width="5.00390625" style="2" customWidth="1"/>
    <col min="2" max="2" width="9.57421875" style="2" customWidth="1"/>
    <col min="3" max="3" width="11.57421875" style="2" customWidth="1"/>
    <col min="4" max="4" width="9.57421875" style="2" customWidth="1"/>
    <col min="5" max="5" width="13.28125" style="2" customWidth="1"/>
    <col min="6" max="6" width="9.7109375" style="0" customWidth="1"/>
    <col min="7" max="7" width="4.8515625" style="0" customWidth="1"/>
    <col min="8" max="8" width="9.57421875" style="0" customWidth="1"/>
    <col min="9" max="10" width="6.421875" style="0" customWidth="1"/>
    <col min="13" max="13" width="7.8515625" style="0" customWidth="1"/>
    <col min="14" max="14" width="3.57421875" style="0" customWidth="1"/>
    <col min="15" max="16" width="6.421875" style="0" customWidth="1"/>
    <col min="19" max="19" width="7.140625" style="0" customWidth="1"/>
    <col min="20" max="20" width="3.57421875" style="0" customWidth="1"/>
    <col min="21" max="22" width="6.421875" style="0" customWidth="1"/>
    <col min="25" max="25" width="7.8515625" style="0" customWidth="1"/>
    <col min="26" max="26" width="3.57421875" style="0" customWidth="1"/>
    <col min="27" max="28" width="6.421875" style="0" customWidth="1"/>
    <col min="31" max="31" width="7.8515625" style="0" customWidth="1"/>
    <col min="32" max="32" width="3.57421875" style="0" customWidth="1"/>
    <col min="33" max="34" width="6.421875" style="0" customWidth="1"/>
    <col min="37" max="37" width="7.8515625" style="0" customWidth="1"/>
    <col min="38" max="38" width="3.57421875" style="0" customWidth="1"/>
    <col min="39" max="40" width="6.421875" style="0" customWidth="1"/>
    <col min="43" max="43" width="7.8515625" style="0" customWidth="1"/>
    <col min="44" max="44" width="3.57421875" style="0" customWidth="1"/>
    <col min="45" max="46" width="6.421875" style="0" customWidth="1"/>
    <col min="49" max="49" width="7.8515625" style="0" customWidth="1"/>
    <col min="50" max="50" width="3.57421875" style="0" customWidth="1"/>
    <col min="51" max="52" width="6.421875" style="0" customWidth="1"/>
    <col min="55" max="55" width="7.8515625" style="0" customWidth="1"/>
    <col min="56" max="56" width="3.57421875" style="0" customWidth="1"/>
    <col min="57" max="58" width="6.421875" style="0" customWidth="1"/>
    <col min="61" max="61" width="7.8515625" style="0" customWidth="1"/>
    <col min="62" max="62" width="3.57421875" style="0" customWidth="1"/>
    <col min="63" max="64" width="6.421875" style="0" customWidth="1"/>
    <col min="67" max="67" width="7.8515625" style="0" customWidth="1"/>
  </cols>
  <sheetData>
    <row r="1" spans="1:8" ht="12.75">
      <c r="A1" s="4" t="s">
        <v>47</v>
      </c>
      <c r="D1" s="10"/>
      <c r="F1" s="2"/>
      <c r="G1" s="3" t="s">
        <v>59</v>
      </c>
      <c r="H1" s="94">
        <v>2.3795806386946667</v>
      </c>
    </row>
    <row r="2" spans="1:8" ht="12.75">
      <c r="A2" s="1" t="s">
        <v>44</v>
      </c>
      <c r="B2" s="1" t="s">
        <v>45</v>
      </c>
      <c r="C2" s="1" t="s">
        <v>46</v>
      </c>
      <c r="D2" s="11" t="s">
        <v>53</v>
      </c>
      <c r="E2" s="2" t="s">
        <v>95</v>
      </c>
      <c r="F2" s="60" t="s">
        <v>92</v>
      </c>
      <c r="G2" s="3" t="s">
        <v>60</v>
      </c>
      <c r="H2" s="94">
        <v>-0.3508641416471849</v>
      </c>
    </row>
    <row r="3" spans="1:8" ht="12.75">
      <c r="A3" s="1">
        <v>30</v>
      </c>
      <c r="B3" s="1">
        <f>A3^2/2</f>
        <v>450</v>
      </c>
      <c r="C3" s="1">
        <v>105000</v>
      </c>
      <c r="D3" s="31">
        <v>7.8831048303353795</v>
      </c>
      <c r="E3" s="20">
        <f>100/($H$2+$H$1*SQRT(A3))</f>
        <v>7.8847963192978</v>
      </c>
      <c r="F3" s="92">
        <f aca="true" t="shared" si="0" ref="F3:F47">ABS($D3-E3)/$D3</f>
        <v>0.00021457141555593408</v>
      </c>
      <c r="H3" s="49"/>
    </row>
    <row r="4" spans="1:8" ht="12.75">
      <c r="A4" s="1">
        <v>31</v>
      </c>
      <c r="B4" s="1">
        <f>A3*(1+A3/2)</f>
        <v>480</v>
      </c>
      <c r="C4" s="1">
        <v>105000</v>
      </c>
      <c r="D4" s="31">
        <v>7.76995403548655</v>
      </c>
      <c r="E4" s="20">
        <f aca="true" t="shared" si="1" ref="E4:E47">100/($H$2+$H$1*SQRT(A4))</f>
        <v>7.753091850737288</v>
      </c>
      <c r="F4" s="92">
        <f t="shared" si="0"/>
        <v>0.002170178185385613</v>
      </c>
      <c r="H4" s="49"/>
    </row>
    <row r="5" spans="1:8" ht="12.75">
      <c r="A5" s="1">
        <v>32</v>
      </c>
      <c r="B5" s="1">
        <f>A5^2/2</f>
        <v>512</v>
      </c>
      <c r="C5" s="1">
        <v>180000</v>
      </c>
      <c r="D5" s="31">
        <v>7.694304573074699</v>
      </c>
      <c r="E5" s="20">
        <f t="shared" si="1"/>
        <v>7.627720435187719</v>
      </c>
      <c r="F5" s="92">
        <f t="shared" si="0"/>
        <v>0.008653691474598376</v>
      </c>
      <c r="H5" s="49"/>
    </row>
    <row r="6" spans="1:8" ht="12.75">
      <c r="A6" s="1">
        <v>33</v>
      </c>
      <c r="B6" s="1">
        <f>A5*(1+A5/2)</f>
        <v>544</v>
      </c>
      <c r="C6" s="1">
        <v>140000</v>
      </c>
      <c r="D6" s="31">
        <v>7.54472758102407</v>
      </c>
      <c r="E6" s="20">
        <f t="shared" si="1"/>
        <v>7.508191863512481</v>
      </c>
      <c r="F6" s="92">
        <f t="shared" si="0"/>
        <v>0.004842549597613101</v>
      </c>
      <c r="H6" s="49"/>
    </row>
    <row r="7" spans="1:8" ht="12.75">
      <c r="A7" s="1">
        <v>34</v>
      </c>
      <c r="B7" s="1">
        <f>A7^2/2</f>
        <v>578</v>
      </c>
      <c r="C7" s="1">
        <v>105000</v>
      </c>
      <c r="D7" s="31">
        <v>7.4139722445757315</v>
      </c>
      <c r="E7" s="20">
        <f t="shared" si="1"/>
        <v>7.394067363809952</v>
      </c>
      <c r="F7" s="92">
        <f t="shared" si="0"/>
        <v>0.002684779509438109</v>
      </c>
      <c r="H7" s="49"/>
    </row>
    <row r="8" spans="1:8" ht="12.75">
      <c r="A8" s="1">
        <v>35</v>
      </c>
      <c r="B8" s="1">
        <f>A7*(1+A7/2)</f>
        <v>612</v>
      </c>
      <c r="C8" s="1">
        <v>100000</v>
      </c>
      <c r="D8" s="31">
        <v>7.284032367681867</v>
      </c>
      <c r="E8" s="20">
        <f t="shared" si="1"/>
        <v>7.284952871528966</v>
      </c>
      <c r="F8" s="92">
        <f t="shared" si="0"/>
        <v>0.00012637283864677727</v>
      </c>
      <c r="H8" s="49"/>
    </row>
    <row r="9" spans="1:8" ht="12.75">
      <c r="A9" s="1">
        <v>36</v>
      </c>
      <c r="B9" s="1">
        <f>A9^2/2</f>
        <v>648</v>
      </c>
      <c r="C9" s="1">
        <v>105000</v>
      </c>
      <c r="D9" s="31">
        <v>7.151570280884453</v>
      </c>
      <c r="E9" s="20">
        <f t="shared" si="1"/>
        <v>7.180493344559787</v>
      </c>
      <c r="F9" s="92">
        <f t="shared" si="0"/>
        <v>0.0040442955238296505</v>
      </c>
      <c r="H9" s="49"/>
    </row>
    <row r="10" spans="1:8" ht="12.75">
      <c r="A10" s="1">
        <v>37</v>
      </c>
      <c r="B10" s="1">
        <f>A9*(1+A9/2)</f>
        <v>684</v>
      </c>
      <c r="C10" s="1">
        <v>75000</v>
      </c>
      <c r="D10" s="31">
        <v>7.080368311327753</v>
      </c>
      <c r="E10" s="20">
        <f t="shared" si="1"/>
        <v>7.080367936912404</v>
      </c>
      <c r="F10" s="92">
        <f t="shared" si="0"/>
        <v>5.288077286940013E-08</v>
      </c>
      <c r="H10" s="49"/>
    </row>
    <row r="11" spans="1:8" ht="12.75">
      <c r="A11" s="1">
        <v>38</v>
      </c>
      <c r="B11" s="1">
        <f>A11^2/2</f>
        <v>722</v>
      </c>
      <c r="C11" s="1">
        <v>105000</v>
      </c>
      <c r="D11" s="31">
        <v>6.9770788061052</v>
      </c>
      <c r="E11" s="20">
        <f t="shared" si="1"/>
        <v>6.984285881913274</v>
      </c>
      <c r="F11" s="92">
        <f t="shared" si="0"/>
        <v>0.0010329646558911339</v>
      </c>
      <c r="H11" s="49"/>
    </row>
    <row r="12" spans="1:8" ht="12.75">
      <c r="A12" s="1">
        <v>39</v>
      </c>
      <c r="B12" s="1">
        <f>A11*(1+A11/2)</f>
        <v>760</v>
      </c>
      <c r="C12" s="1">
        <v>105000</v>
      </c>
      <c r="D12" s="31">
        <v>6.908502245401812</v>
      </c>
      <c r="E12" s="20">
        <f t="shared" si="1"/>
        <v>6.891982964925463</v>
      </c>
      <c r="F12" s="92">
        <f t="shared" si="0"/>
        <v>0.002391152219331534</v>
      </c>
      <c r="H12" s="49"/>
    </row>
    <row r="13" spans="1:8" ht="12.75">
      <c r="A13" s="1">
        <v>40</v>
      </c>
      <c r="B13" s="1">
        <f>A13^2/2</f>
        <v>800</v>
      </c>
      <c r="C13" s="1">
        <v>140000</v>
      </c>
      <c r="D13" s="31">
        <v>6.851411676039661</v>
      </c>
      <c r="E13" s="20">
        <f t="shared" si="1"/>
        <v>6.803218488409486</v>
      </c>
      <c r="F13" s="92">
        <f t="shared" si="0"/>
        <v>0.007034052237542981</v>
      </c>
      <c r="G13" s="59"/>
      <c r="H13" s="49"/>
    </row>
    <row r="14" spans="1:8" ht="12.75">
      <c r="A14" s="1">
        <v>41</v>
      </c>
      <c r="B14" s="1">
        <f aca="true" t="shared" si="2" ref="B14:B25">(A14-1)*(1+(A14-1)/2)</f>
        <v>840</v>
      </c>
      <c r="C14" s="1">
        <v>105000</v>
      </c>
      <c r="D14" s="31">
        <v>6.706129403345889</v>
      </c>
      <c r="E14" s="20">
        <f t="shared" si="1"/>
        <v>6.717772650162444</v>
      </c>
      <c r="F14" s="92">
        <f t="shared" si="0"/>
        <v>0.0017362096846425118</v>
      </c>
      <c r="G14" s="59"/>
      <c r="H14" s="49"/>
    </row>
    <row r="15" spans="1:8" ht="12.75">
      <c r="A15" s="1">
        <v>42</v>
      </c>
      <c r="B15" s="1">
        <f>A15^2/2</f>
        <v>882</v>
      </c>
      <c r="C15" s="1">
        <v>105000</v>
      </c>
      <c r="D15" s="47">
        <v>6.617772827058596</v>
      </c>
      <c r="E15" s="20">
        <f t="shared" si="1"/>
        <v>6.635444269899065</v>
      </c>
      <c r="F15" s="92">
        <f t="shared" si="0"/>
        <v>0.0026703006135560575</v>
      </c>
      <c r="G15" s="59"/>
      <c r="H15" s="49"/>
    </row>
    <row r="16" spans="1:8" ht="12.75">
      <c r="A16" s="2">
        <v>43</v>
      </c>
      <c r="B16" s="12">
        <f t="shared" si="2"/>
        <v>924</v>
      </c>
      <c r="C16" s="12">
        <v>105000</v>
      </c>
      <c r="D16" s="47">
        <v>6.583336609613074</v>
      </c>
      <c r="E16" s="20">
        <f t="shared" si="1"/>
        <v>6.55604881079615</v>
      </c>
      <c r="F16" s="92">
        <f t="shared" si="0"/>
        <v>0.004144980035971122</v>
      </c>
      <c r="H16" s="49"/>
    </row>
    <row r="17" spans="1:8" ht="12.75">
      <c r="A17" s="2">
        <v>44</v>
      </c>
      <c r="B17" s="1">
        <f>A17^2/2</f>
        <v>968</v>
      </c>
      <c r="C17" s="12">
        <v>105000</v>
      </c>
      <c r="D17" s="47">
        <v>6.48230730757925</v>
      </c>
      <c r="E17" s="20">
        <f t="shared" si="1"/>
        <v>6.4794166518385605</v>
      </c>
      <c r="F17" s="92">
        <f t="shared" si="0"/>
        <v>0.00044593006834299964</v>
      </c>
      <c r="G17" s="81"/>
      <c r="H17" s="49"/>
    </row>
    <row r="18" spans="1:8" ht="12.75">
      <c r="A18" s="1">
        <v>45</v>
      </c>
      <c r="B18" s="12">
        <f t="shared" si="2"/>
        <v>1012</v>
      </c>
      <c r="C18" s="12">
        <v>105000</v>
      </c>
      <c r="D18" s="31">
        <v>6.399996498495695</v>
      </c>
      <c r="E18" s="20">
        <f t="shared" si="1"/>
        <v>6.405391574259191</v>
      </c>
      <c r="F18" s="92">
        <f t="shared" si="0"/>
        <v>0.0008429810492496457</v>
      </c>
      <c r="G18" s="81"/>
      <c r="H18" s="49"/>
    </row>
    <row r="19" spans="1:8" ht="12.75">
      <c r="A19" s="1">
        <v>46</v>
      </c>
      <c r="B19" s="1">
        <f>A19^2/2</f>
        <v>1058</v>
      </c>
      <c r="C19" s="12">
        <v>105000</v>
      </c>
      <c r="D19" s="31">
        <v>6.301831489211318</v>
      </c>
      <c r="E19" s="20">
        <f t="shared" si="1"/>
        <v>6.33382943142539</v>
      </c>
      <c r="F19" s="92">
        <f t="shared" si="0"/>
        <v>0.005077562335465936</v>
      </c>
      <c r="G19" s="81"/>
      <c r="H19" s="49"/>
    </row>
    <row r="20" spans="1:8" ht="12.75">
      <c r="A20" s="1">
        <v>47</v>
      </c>
      <c r="B20" s="1">
        <f t="shared" si="2"/>
        <v>1104</v>
      </c>
      <c r="C20" s="12">
        <v>105000</v>
      </c>
      <c r="D20" s="31">
        <v>6.268707124236129</v>
      </c>
      <c r="E20" s="20">
        <f t="shared" si="1"/>
        <v>6.264596976475367</v>
      </c>
      <c r="F20" s="92">
        <f t="shared" si="0"/>
        <v>0.0006556611561690282</v>
      </c>
      <c r="G20" s="81"/>
      <c r="H20" s="49"/>
    </row>
    <row r="21" spans="1:8" ht="12.75">
      <c r="A21" s="1">
        <v>48</v>
      </c>
      <c r="B21" s="1">
        <f>A21^2/2</f>
        <v>1152</v>
      </c>
      <c r="C21" s="12">
        <v>105000</v>
      </c>
      <c r="D21" s="31">
        <v>6.175392200099336</v>
      </c>
      <c r="E21" s="20">
        <f t="shared" si="1"/>
        <v>6.1975708260720515</v>
      </c>
      <c r="F21" s="92">
        <f t="shared" si="0"/>
        <v>0.0035914522113039125</v>
      </c>
      <c r="G21" s="81"/>
      <c r="H21" s="49"/>
    </row>
    <row r="22" spans="1:8" ht="12.75">
      <c r="A22" s="1">
        <v>49</v>
      </c>
      <c r="B22" s="1">
        <f t="shared" si="2"/>
        <v>1200</v>
      </c>
      <c r="C22" s="1">
        <v>105000</v>
      </c>
      <c r="D22" s="31">
        <v>6.110834944924926</v>
      </c>
      <c r="E22" s="20">
        <f t="shared" si="1"/>
        <v>6.132636541992684</v>
      </c>
      <c r="F22" s="92">
        <f t="shared" si="0"/>
        <v>0.0035676952927462353</v>
      </c>
      <c r="G22" s="81"/>
      <c r="H22" s="49"/>
    </row>
    <row r="23" spans="1:8" ht="12.75">
      <c r="A23" s="1">
        <v>50</v>
      </c>
      <c r="B23" s="1">
        <f>A23^2/2</f>
        <v>1250</v>
      </c>
      <c r="C23" s="1">
        <v>105000</v>
      </c>
      <c r="D23" s="31">
        <v>6.10360607253906</v>
      </c>
      <c r="E23" s="20">
        <f t="shared" si="1"/>
        <v>6.069687815047096</v>
      </c>
      <c r="F23" s="92">
        <f t="shared" si="0"/>
        <v>0.0055570849574593795</v>
      </c>
      <c r="G23" s="81"/>
      <c r="H23" s="49"/>
    </row>
    <row r="24" spans="1:8" ht="12.75">
      <c r="A24" s="1">
        <v>53</v>
      </c>
      <c r="B24" s="1">
        <f t="shared" si="2"/>
        <v>1404</v>
      </c>
      <c r="C24" s="1">
        <v>105000</v>
      </c>
      <c r="D24" s="31">
        <v>5.898499306817824</v>
      </c>
      <c r="E24" s="20">
        <f t="shared" si="1"/>
        <v>5.891799089904806</v>
      </c>
      <c r="F24" s="92">
        <f t="shared" si="0"/>
        <v>0.001135918911658293</v>
      </c>
      <c r="G24" s="81"/>
      <c r="H24" s="49"/>
    </row>
    <row r="25" spans="1:8" ht="12.75">
      <c r="A25" s="1">
        <v>57</v>
      </c>
      <c r="B25" s="1">
        <f t="shared" si="2"/>
        <v>1624</v>
      </c>
      <c r="C25" s="1">
        <v>105000</v>
      </c>
      <c r="D25" s="31">
        <v>5.675563882290805</v>
      </c>
      <c r="E25" s="20">
        <f t="shared" si="1"/>
        <v>5.677116591951526</v>
      </c>
      <c r="F25" s="92">
        <f t="shared" si="0"/>
        <v>0.00027357804315540824</v>
      </c>
      <c r="G25" s="81"/>
      <c r="H25" s="49"/>
    </row>
    <row r="26" spans="1:7" ht="12.75">
      <c r="A26" s="1">
        <v>62</v>
      </c>
      <c r="B26" s="1">
        <f>A26^2/2</f>
        <v>1922</v>
      </c>
      <c r="C26" s="1">
        <v>105000</v>
      </c>
      <c r="D26" s="31">
        <v>5.466110550775116</v>
      </c>
      <c r="E26" s="20">
        <f t="shared" si="1"/>
        <v>5.4389290400146395</v>
      </c>
      <c r="F26" s="92">
        <f t="shared" si="0"/>
        <v>0.004972733446933636</v>
      </c>
      <c r="G26" s="81"/>
    </row>
    <row r="27" spans="1:8" ht="12.75">
      <c r="A27" s="1">
        <v>65</v>
      </c>
      <c r="B27" s="1">
        <f>(A27-1)*(1+(A27-1)/2)</f>
        <v>2112</v>
      </c>
      <c r="C27" s="1">
        <v>105000</v>
      </c>
      <c r="D27" s="31">
        <v>5.320765287700475</v>
      </c>
      <c r="E27" s="20">
        <f t="shared" si="1"/>
        <v>5.309566777847133</v>
      </c>
      <c r="F27" s="92">
        <f t="shared" si="0"/>
        <v>0.0021046802946238954</v>
      </c>
      <c r="G27" s="81"/>
      <c r="H27" s="60"/>
    </row>
    <row r="28" spans="1:7" ht="12.75">
      <c r="A28" s="1">
        <v>70</v>
      </c>
      <c r="B28" s="1">
        <f>A28^2/2</f>
        <v>2450</v>
      </c>
      <c r="C28" s="1">
        <v>105000</v>
      </c>
      <c r="D28" s="31">
        <v>5.082472138524201</v>
      </c>
      <c r="E28" s="20">
        <f t="shared" si="1"/>
        <v>5.112961721320148</v>
      </c>
      <c r="F28" s="92">
        <f t="shared" si="0"/>
        <v>0.005998967031189686</v>
      </c>
      <c r="G28" s="81"/>
    </row>
    <row r="29" spans="1:7" ht="12.75">
      <c r="A29" s="1">
        <v>75</v>
      </c>
      <c r="B29" s="1">
        <f>(A29-1)*(1+(A29-1)/2)</f>
        <v>2812</v>
      </c>
      <c r="C29" s="1">
        <v>105000</v>
      </c>
      <c r="D29" s="31">
        <v>4.940984661624883</v>
      </c>
      <c r="E29" s="20">
        <f t="shared" si="1"/>
        <v>4.93658738930052</v>
      </c>
      <c r="F29" s="92">
        <f t="shared" si="0"/>
        <v>0.0008899587077278975</v>
      </c>
      <c r="G29" s="81"/>
    </row>
    <row r="30" spans="1:6" ht="12.75">
      <c r="A30" s="2">
        <v>100</v>
      </c>
      <c r="B30" s="1">
        <f>A30^2/2</f>
        <v>5000</v>
      </c>
      <c r="C30" s="2">
        <v>100000</v>
      </c>
      <c r="D30" s="31">
        <v>4.249903881018854</v>
      </c>
      <c r="E30" s="24">
        <f t="shared" si="1"/>
        <v>4.265312277322806</v>
      </c>
      <c r="F30" s="92">
        <f t="shared" si="0"/>
        <v>0.0036255870098074413</v>
      </c>
    </row>
    <row r="31" spans="1:6" ht="12.75">
      <c r="A31" s="2">
        <v>125</v>
      </c>
      <c r="B31" s="1">
        <f>(A31-1)*(1+(A31-1)/2)</f>
        <v>7812</v>
      </c>
      <c r="C31" s="2">
        <v>105000</v>
      </c>
      <c r="D31" s="31">
        <v>3.80066387703122</v>
      </c>
      <c r="E31" s="24">
        <f t="shared" si="1"/>
        <v>3.808993280073196</v>
      </c>
      <c r="F31" s="92">
        <f t="shared" si="0"/>
        <v>0.002191565292661943</v>
      </c>
    </row>
    <row r="32" spans="1:6" ht="12.75">
      <c r="A32" s="2">
        <v>150</v>
      </c>
      <c r="B32" s="1">
        <f>A32^2/2</f>
        <v>11250</v>
      </c>
      <c r="C32" s="2">
        <v>100000</v>
      </c>
      <c r="D32" s="31">
        <v>3.4681400592120273</v>
      </c>
      <c r="E32" s="24">
        <f t="shared" si="1"/>
        <v>3.4730750923218165</v>
      </c>
      <c r="F32" s="92">
        <f t="shared" si="0"/>
        <v>0.001422962459858245</v>
      </c>
    </row>
    <row r="33" spans="1:8" ht="12.75">
      <c r="A33" s="2">
        <v>175</v>
      </c>
      <c r="B33" s="1">
        <f>(A33-1)*(1+(A33-1)/2)</f>
        <v>15312</v>
      </c>
      <c r="C33" s="2">
        <v>100000</v>
      </c>
      <c r="D33" s="31">
        <v>3.178723414146565</v>
      </c>
      <c r="E33" s="24">
        <f t="shared" si="1"/>
        <v>3.212538787522323</v>
      </c>
      <c r="F33" s="92">
        <f t="shared" si="0"/>
        <v>0.01063803576783886</v>
      </c>
      <c r="G33" s="95" t="s">
        <v>96</v>
      </c>
      <c r="H33" s="96">
        <f>MAX(F$3:F$47)</f>
        <v>0.01063803576783886</v>
      </c>
    </row>
    <row r="34" spans="1:6" ht="12.75">
      <c r="A34" s="2">
        <v>200</v>
      </c>
      <c r="B34" s="1">
        <f>A34^2/2</f>
        <v>20000</v>
      </c>
      <c r="C34" s="2">
        <v>100000</v>
      </c>
      <c r="D34" s="31">
        <v>2.9917448710965497</v>
      </c>
      <c r="E34" s="24">
        <f t="shared" si="1"/>
        <v>3.0028688227063816</v>
      </c>
      <c r="F34" s="92">
        <f t="shared" si="0"/>
        <v>0.0037182153188599298</v>
      </c>
    </row>
    <row r="35" spans="1:6" ht="12.75">
      <c r="A35" s="2">
        <v>225</v>
      </c>
      <c r="B35" s="1">
        <f>(A35-1)*(1+(A35-1)/2)</f>
        <v>25312</v>
      </c>
      <c r="C35" s="2">
        <v>105000</v>
      </c>
      <c r="D35" s="31">
        <v>2.828</v>
      </c>
      <c r="E35" s="24">
        <f t="shared" si="1"/>
        <v>2.829426967708015</v>
      </c>
      <c r="F35" s="92">
        <f t="shared" si="0"/>
        <v>0.0005045854695951135</v>
      </c>
    </row>
    <row r="36" spans="1:6" ht="12.75">
      <c r="A36" s="2">
        <v>300</v>
      </c>
      <c r="B36" s="1">
        <f>A36^2/2</f>
        <v>45000</v>
      </c>
      <c r="C36" s="2">
        <v>50000</v>
      </c>
      <c r="D36" s="31">
        <v>2.4489747746056905</v>
      </c>
      <c r="E36" s="24">
        <f t="shared" si="1"/>
        <v>2.447100925830531</v>
      </c>
      <c r="F36" s="92">
        <f t="shared" si="0"/>
        <v>0.0007651564216136077</v>
      </c>
    </row>
    <row r="37" spans="1:6" ht="12.75">
      <c r="A37" s="2">
        <v>375</v>
      </c>
      <c r="B37" s="1">
        <f>(A37-1)*(1+(A37-1)/2)</f>
        <v>70312</v>
      </c>
      <c r="C37" s="2">
        <v>50000</v>
      </c>
      <c r="D37" s="31">
        <v>2.174044759286715</v>
      </c>
      <c r="E37" s="24">
        <f t="shared" si="1"/>
        <v>2.186771412387546</v>
      </c>
      <c r="F37" s="92">
        <f t="shared" si="0"/>
        <v>0.00585390574249561</v>
      </c>
    </row>
    <row r="38" spans="1:6" ht="12.75">
      <c r="A38" s="2">
        <v>425</v>
      </c>
      <c r="B38" s="1">
        <f>(A38-1)*(1+(A38-1)/2)</f>
        <v>90312</v>
      </c>
      <c r="C38" s="2">
        <v>50000</v>
      </c>
      <c r="D38" s="31">
        <v>2.0528292362265694</v>
      </c>
      <c r="E38" s="24">
        <f t="shared" si="1"/>
        <v>2.053158429678897</v>
      </c>
      <c r="F38" s="92">
        <f t="shared" si="0"/>
        <v>0.0001603608554079475</v>
      </c>
    </row>
    <row r="39" spans="1:7" ht="12.75">
      <c r="A39" s="49">
        <v>500</v>
      </c>
      <c r="B39" s="1">
        <f>A39^2/2</f>
        <v>125000</v>
      </c>
      <c r="C39" s="49">
        <v>75000</v>
      </c>
      <c r="D39" s="31">
        <v>1.894215833198021</v>
      </c>
      <c r="E39" s="24">
        <f t="shared" si="1"/>
        <v>1.8918548952227878</v>
      </c>
      <c r="F39" s="92">
        <f t="shared" si="0"/>
        <v>0.0012463933274420938</v>
      </c>
      <c r="G39" s="81"/>
    </row>
    <row r="40" spans="1:7" ht="12.75">
      <c r="A40" s="2">
        <v>575</v>
      </c>
      <c r="B40" s="1">
        <f>(A40-1)*(1+(A40-1)/2)</f>
        <v>165312</v>
      </c>
      <c r="C40" s="49">
        <v>50000</v>
      </c>
      <c r="D40" s="31">
        <v>1.7756889262890792</v>
      </c>
      <c r="E40" s="24">
        <f t="shared" si="1"/>
        <v>1.763373755499033</v>
      </c>
      <c r="F40" s="92">
        <f t="shared" si="0"/>
        <v>0.006935432556750254</v>
      </c>
      <c r="G40" s="81"/>
    </row>
    <row r="41" spans="1:7" ht="12.75">
      <c r="A41" s="2">
        <v>650</v>
      </c>
      <c r="B41" s="1">
        <f>A41^2/2</f>
        <v>211250</v>
      </c>
      <c r="C41" s="49">
        <v>105000</v>
      </c>
      <c r="D41" s="31">
        <v>1.65869160910434</v>
      </c>
      <c r="E41" s="24">
        <f t="shared" si="1"/>
        <v>1.6579135349634806</v>
      </c>
      <c r="F41" s="92">
        <f t="shared" si="0"/>
        <v>0.0004690890920220797</v>
      </c>
      <c r="G41" s="81"/>
    </row>
    <row r="42" spans="1:7" ht="12.75">
      <c r="A42" s="2">
        <v>750</v>
      </c>
      <c r="B42" s="1">
        <f>A42^2/2</f>
        <v>281250</v>
      </c>
      <c r="C42" s="49">
        <v>100000</v>
      </c>
      <c r="D42" s="31">
        <v>1.54697957291432</v>
      </c>
      <c r="E42" s="24">
        <f t="shared" si="1"/>
        <v>1.5428138038803343</v>
      </c>
      <c r="F42" s="92">
        <f t="shared" si="0"/>
        <v>0.0026928403625511364</v>
      </c>
      <c r="G42" s="81"/>
    </row>
    <row r="43" spans="1:7" ht="12.75">
      <c r="A43" s="2">
        <v>825</v>
      </c>
      <c r="B43" s="1">
        <f>(A43-1)*(1+(A43-1)/2)</f>
        <v>340312</v>
      </c>
      <c r="C43" s="49">
        <v>50000</v>
      </c>
      <c r="D43" s="31">
        <v>1.4634274948283181</v>
      </c>
      <c r="E43" s="24">
        <f t="shared" si="1"/>
        <v>1.4706447661067246</v>
      </c>
      <c r="F43" s="92">
        <f t="shared" si="0"/>
        <v>0.004931758699294581</v>
      </c>
      <c r="G43" s="81"/>
    </row>
    <row r="44" spans="1:7" ht="12.75">
      <c r="A44" s="2">
        <v>900</v>
      </c>
      <c r="B44" s="1">
        <f>A44^2/2</f>
        <v>405000</v>
      </c>
      <c r="C44" s="49">
        <v>50000</v>
      </c>
      <c r="D44" s="31">
        <v>1.4211927259183093</v>
      </c>
      <c r="E44" s="24">
        <f t="shared" si="1"/>
        <v>1.4077259232655888</v>
      </c>
      <c r="F44" s="92">
        <f t="shared" si="0"/>
        <v>0.009475704742309922</v>
      </c>
      <c r="G44" s="81"/>
    </row>
    <row r="45" spans="1:7" ht="12.75">
      <c r="A45" s="2">
        <v>1000</v>
      </c>
      <c r="B45" s="1">
        <f>A45^2/2</f>
        <v>500000</v>
      </c>
      <c r="C45" s="49">
        <v>50000</v>
      </c>
      <c r="D45" s="31">
        <v>1.3288205573367884</v>
      </c>
      <c r="E45" s="24">
        <f t="shared" si="1"/>
        <v>1.335147660121623</v>
      </c>
      <c r="F45" s="92">
        <f t="shared" si="0"/>
        <v>0.004761442581468896</v>
      </c>
      <c r="G45" s="81"/>
    </row>
    <row r="46" spans="1:7" ht="12.75">
      <c r="A46" s="2">
        <v>1200</v>
      </c>
      <c r="B46" s="49">
        <f>A46^2/2</f>
        <v>720000</v>
      </c>
      <c r="C46" s="49">
        <v>50000</v>
      </c>
      <c r="D46" s="31">
        <v>1.22216350864683</v>
      </c>
      <c r="E46" s="50">
        <f t="shared" si="1"/>
        <v>1.2183202144425969</v>
      </c>
      <c r="F46" s="92">
        <f t="shared" si="0"/>
        <v>0.0031446645044152103</v>
      </c>
      <c r="G46" s="81"/>
    </row>
    <row r="47" spans="1:7" ht="12.75">
      <c r="A47" s="2">
        <v>1400</v>
      </c>
      <c r="B47" s="49">
        <f>A47^2/2</f>
        <v>980000</v>
      </c>
      <c r="C47" s="49">
        <v>50000</v>
      </c>
      <c r="D47" s="31">
        <v>1.1275875990687136</v>
      </c>
      <c r="E47" s="50">
        <f t="shared" si="1"/>
        <v>1.1275877922732143</v>
      </c>
      <c r="F47" s="92">
        <f t="shared" si="0"/>
        <v>1.7134322936851644E-07</v>
      </c>
      <c r="G47" s="81"/>
    </row>
    <row r="48" spans="5:6" ht="12.75">
      <c r="E48" s="2" t="s">
        <v>93</v>
      </c>
      <c r="F48" s="97">
        <f>SUM(F3:F47)</f>
        <v>0.13939822592642398</v>
      </c>
    </row>
    <row r="49" spans="5:7" ht="12.75">
      <c r="E49" s="3" t="s">
        <v>94</v>
      </c>
      <c r="F49" s="98">
        <f>F48/45</f>
        <v>0.0030977383539205327</v>
      </c>
      <c r="G49" s="99" t="s">
        <v>97</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MTA 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Karoly Heberger</dc:creator>
  <cp:keywords/>
  <dc:description/>
  <cp:lastModifiedBy>naes</cp:lastModifiedBy>
  <cp:lastPrinted>2009-06-08T09:34:40Z</cp:lastPrinted>
  <dcterms:created xsi:type="dcterms:W3CDTF">2007-09-19T14:14:57Z</dcterms:created>
  <dcterms:modified xsi:type="dcterms:W3CDTF">2016-04-27T08:49:29Z</dcterms:modified>
  <cp:category/>
  <cp:version/>
  <cp:contentType/>
  <cp:contentStatus/>
</cp:coreProperties>
</file>